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hje" sheetId="1" state="visible" r:id="rId1"/>
    <sheet xmlns:r="http://schemas.openxmlformats.org/officeDocument/2006/relationships" name="Kannattavuuslaskelma" sheetId="2" state="visible" r:id="rId2"/>
    <sheet xmlns:r="http://schemas.openxmlformats.org/officeDocument/2006/relationships" name="Rahoituslaskelma" sheetId="3" state="visible" r:id="rId3"/>
    <sheet xmlns:r="http://schemas.openxmlformats.org/officeDocument/2006/relationships" name="Myyntitavoite" sheetId="4" state="visible" r:id="rId4"/>
    <sheet xmlns:r="http://schemas.openxmlformats.org/officeDocument/2006/relationships" name="Tulosennuste 3 v" sheetId="5" state="visible" r:id="rId5"/>
  </sheets>
  <definedNames/>
  <calcPr calcId="124519" fullCalcOnLoad="1"/>
</workbook>
</file>

<file path=xl/styles.xml><?xml version="1.0" encoding="utf-8"?>
<styleSheet xmlns="http://schemas.openxmlformats.org/spreadsheetml/2006/main">
  <numFmts count="3">
    <numFmt numFmtId="164" formatCode="#,##0 &quot;€&quot;;-#,##0 &quot;€&quot;;&quot;-&quot;"/>
    <numFmt numFmtId="165" formatCode="0.0 %"/>
    <numFmt numFmtId="166" formatCode="#,##0.0"/>
  </numFmts>
  <fonts count="11">
    <font>
      <name val="Calibri"/>
      <family val="2"/>
      <color theme="1"/>
      <sz val="11"/>
      <scheme val="minor"/>
    </font>
    <font>
      <name val="Arial"/>
      <b val="1"/>
      <color rgb="0023458F"/>
      <sz val="15"/>
    </font>
    <font>
      <name val="Arial"/>
      <color rgb="006E6E73"/>
      <sz val="8"/>
    </font>
    <font>
      <name val="Arial"/>
      <color rgb="000B3BC4"/>
      <sz val="10"/>
    </font>
    <font>
      <name val="Arial"/>
      <color rgb="00111111"/>
      <sz val="10"/>
    </font>
    <font>
      <name val="Arial"/>
      <color rgb="000B3BC4"/>
      <sz val="8"/>
    </font>
    <font>
      <name val="Arial"/>
      <color rgb="00111111"/>
      <sz val="8"/>
    </font>
    <font>
      <name val="Arial"/>
      <b val="1"/>
      <color rgb="0023458F"/>
      <sz val="11"/>
    </font>
    <font>
      <name val="Arial"/>
      <b val="1"/>
      <color rgb="00FFFFFF"/>
      <sz val="9"/>
    </font>
    <font>
      <name val="Arial"/>
      <color rgb="006E6E73"/>
      <sz val="9"/>
    </font>
    <font>
      <name val="Arial"/>
      <b val="1"/>
      <color rgb="00111111"/>
      <sz val="10"/>
    </font>
  </fonts>
  <fills count="6">
    <fill>
      <patternFill/>
    </fill>
    <fill>
      <patternFill patternType="gray125"/>
    </fill>
    <fill>
      <patternFill patternType="solid">
        <fgColor rgb="00FFF6D5"/>
      </patternFill>
    </fill>
    <fill>
      <patternFill patternType="solid">
        <fgColor rgb="00F5F5F7"/>
      </patternFill>
    </fill>
    <fill>
      <patternFill patternType="solid">
        <fgColor rgb="00E6EEFB"/>
      </patternFill>
    </fill>
    <fill>
      <patternFill patternType="solid">
        <fgColor rgb="0023458F"/>
      </patternFill>
    </fill>
  </fills>
  <borders count="4">
    <border>
      <left/>
      <right/>
      <top/>
      <bottom/>
      <diagonal/>
    </border>
    <border>
      <left style="thin">
        <color rgb="00D9DCE3"/>
      </left>
      <right style="thin">
        <color rgb="00D9DCE3"/>
      </right>
      <top style="thin">
        <color rgb="00D9DCE3"/>
      </top>
      <bottom style="thin">
        <color rgb="00D9DCE3"/>
      </bottom>
    </border>
    <border>
      <bottom style="thin">
        <color rgb="009AA0AA"/>
      </bottom>
    </border>
    <border>
      <top style="medium">
        <color rgb="00111111"/>
      </top>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5" fillId="2" borderId="1" applyAlignment="1" pivotButton="0" quotePrefix="0" xfId="0">
      <alignment horizontal="center"/>
    </xf>
    <xf numFmtId="0" fontId="6" fillId="3" borderId="1" applyAlignment="1" pivotButton="0" quotePrefix="0" xfId="0">
      <alignment horizontal="center"/>
    </xf>
    <xf numFmtId="0" fontId="6" fillId="4" borderId="1" applyAlignment="1" pivotButton="0" quotePrefix="0" xfId="0">
      <alignment horizontal="center"/>
    </xf>
    <xf numFmtId="0" fontId="7" fillId="0" borderId="0" applyAlignment="1" pivotButton="0" quotePrefix="0" xfId="0">
      <alignment vertical="top" wrapText="1"/>
    </xf>
    <xf numFmtId="0" fontId="4" fillId="0" borderId="0" applyAlignment="1" pivotButton="0" quotePrefix="0" xfId="0">
      <alignment vertical="top" wrapText="1"/>
    </xf>
    <xf numFmtId="0" fontId="8" fillId="5" borderId="1" applyAlignment="1" pivotButton="0" quotePrefix="0" xfId="0">
      <alignment horizontal="center" vertical="center" wrapText="1"/>
    </xf>
    <xf numFmtId="0" fontId="7" fillId="0" borderId="2" pivotButton="0" quotePrefix="0" xfId="0"/>
    <xf numFmtId="0" fontId="0" fillId="0" borderId="2" pivotButton="0" quotePrefix="0" xfId="0"/>
    <xf numFmtId="0" fontId="4" fillId="0" borderId="0" applyAlignment="1" pivotButton="0" quotePrefix="0" xfId="0">
      <alignment vertical="center" indent="1"/>
    </xf>
    <xf numFmtId="164" fontId="3" fillId="4" borderId="1" pivotButton="0" quotePrefix="0" xfId="0"/>
    <xf numFmtId="164" fontId="9" fillId="0" borderId="0" pivotButton="0" quotePrefix="0" xfId="0"/>
    <xf numFmtId="164" fontId="4" fillId="3" borderId="0" pivotButton="0" quotePrefix="0" xfId="0"/>
    <xf numFmtId="0" fontId="10" fillId="0" borderId="0" applyAlignment="1" pivotButton="0" quotePrefix="0" xfId="0">
      <alignment vertical="center"/>
    </xf>
    <xf numFmtId="164" fontId="10" fillId="4" borderId="0" pivotButton="0" quotePrefix="0" xfId="0"/>
    <xf numFmtId="165" fontId="3" fillId="4" borderId="1" pivotButton="0" quotePrefix="0" xfId="0"/>
    <xf numFmtId="0" fontId="3" fillId="2" borderId="1" pivotButton="0" quotePrefix="0" xfId="0"/>
    <xf numFmtId="164" fontId="10" fillId="4" borderId="3" pivotButton="0" quotePrefix="0" xfId="0"/>
    <xf numFmtId="165" fontId="3" fillId="2" borderId="1" pivotButton="0" quotePrefix="0" xfId="0"/>
    <xf numFmtId="3" fontId="3" fillId="4" borderId="1" pivotButton="0" quotePrefix="0" xfId="0"/>
    <xf numFmtId="164" fontId="3" fillId="2" borderId="1" pivotButton="0" quotePrefix="0" xfId="0"/>
    <xf numFmtId="165" fontId="4" fillId="3" borderId="0" pivotButton="0" quotePrefix="0" xfId="0"/>
    <xf numFmtId="166" fontId="3" fillId="4" borderId="1" pivotButton="0" quotePrefix="0" xfId="0"/>
    <xf numFmtId="3" fontId="4" fillId="3" borderId="0" pivotButton="0" quotePrefix="0" xfId="0"/>
    <xf numFmtId="166" fontId="4" fillId="3" borderId="0" pivotButton="0" quotePrefix="0" xfId="0"/>
    <xf numFmtId="0" fontId="3" fillId="4" borderId="1" pivotButton="0" quotePrefix="0" xfId="0"/>
    <xf numFmtId="164" fontId="4" fillId="0" borderId="0" pivotButton="0" quotePrefix="0" xfId="0"/>
    <xf numFmtId="166" fontId="3" fillId="2" borderId="1" pivotButton="0" quotePrefix="0" xfId="0"/>
  </cellXfs>
  <cellStyles count="1">
    <cellStyle name="Normal" xfId="0" builtinId="0" hidden="0"/>
  </cellStyles>
  <dxfs count="1">
    <dxf>
      <fill>
        <patternFill patternType="solid">
          <fgColor rgb="00F9D5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3458F"/>
    <outlinePr summaryBelow="1" summaryRight="1"/>
    <pageSetUpPr fitToPage="1"/>
  </sheetPr>
  <dimension ref="A1:C27"/>
  <sheetViews>
    <sheetView showGridLines="0" zoomScale="100" workbookViewId="0">
      <selection activeCell="A1" sqref="A1"/>
    </sheetView>
  </sheetViews>
  <sheetFormatPr baseColWidth="8" defaultRowHeight="15"/>
  <cols>
    <col width="100" customWidth="1" min="1" max="1"/>
  </cols>
  <sheetData>
    <row r="1" ht="24" customHeight="1">
      <c r="A1" s="1" t="inlineStr">
        <is>
          <t>Talouslaskelmat starttirahaa ja pankkia varten</t>
        </is>
      </c>
    </row>
    <row r="2">
      <c r="A2" s="2" t="inlineStr">
        <is>
          <t>Pohja: Tauko kirjanpito, taukokirjanpito.com</t>
        </is>
      </c>
    </row>
    <row r="3">
      <c r="A3" s="3" t="inlineStr">
        <is>
          <t>Syötä</t>
        </is>
      </c>
      <c r="B3" s="4" t="inlineStr">
        <is>
          <t>Lasketaan</t>
        </is>
      </c>
      <c r="C3" s="5" t="inlineStr">
        <is>
          <t>Esimerkki</t>
        </is>
      </c>
    </row>
    <row r="5">
      <c r="A5" s="6" t="inlineStr">
        <is>
          <t>Mitä tässä on</t>
        </is>
      </c>
    </row>
    <row r="6">
      <c r="A6" s="7" t="inlineStr">
        <is>
          <t>Rahoituslaskelma: paljonko rahaa yrityksen käynnistäminen vaatii ja mistä raha tulee.</t>
        </is>
      </c>
    </row>
    <row r="7">
      <c r="A7" s="7" t="inlineStr">
        <is>
          <t>Kannattavuuslaskelma: paljonko sinun pitää myydä, jotta saat tavoitetulosi, maksat verot, kulut ja lainat.</t>
        </is>
      </c>
    </row>
    <row r="8">
      <c r="A8" s="7" t="inlineStr">
        <is>
          <t>Myyntitavoite: sama luku kuukausina, tunteina, asiakkaina ja tuotteina. Tästä näet, onko tavoite realistinen.</t>
        </is>
      </c>
    </row>
    <row r="9">
      <c r="A9" s="7" t="inlineStr">
        <is>
          <t>Tulosennuste 3 v: kolmen vuoden ennuste, jota pankki tai Finnvera usein pyytää lainahakemuksen liitteeksi.</t>
        </is>
      </c>
    </row>
    <row r="10">
      <c r="A10" s="7" t="inlineStr"/>
    </row>
    <row r="11">
      <c r="A11" s="6" t="inlineStr">
        <is>
          <t>Mihin laskelmia tarvitaan</t>
        </is>
      </c>
    </row>
    <row r="12" ht="42" customHeight="1">
      <c r="A12" s="7" t="inlineStr">
        <is>
          <t>Starttirahahakemuksessa (KEHA-keskuksen lomake, täytetään työllisyysalueen tai Työmarkkinatorin kautta) on kohdat 3. Rahoitussuunnitelma ja 4. Kannattavuuslaskelma. Lomakkeen mukaan ne voi korvata erillisellä liiketoimintasuunnitelmalla ja laskelmilla. Tämän pohjan rivit noudattavat lomakkeen rivejä, joten voit kopioida luvut suoraan.</t>
        </is>
      </c>
    </row>
    <row r="13" ht="28" customHeight="1">
      <c r="A13" s="7" t="inlineStr">
        <is>
          <t>Lomakkeen liitteiksi mainitaan liiketoimintasuunnitelma sekä rahoitus-, myynti- ja kannattavuuslaskelmat, verovelkatodistus ja selvitys rahoituksen järjestymisestä, esimerkiksi pankin lainalupaus.</t>
        </is>
      </c>
    </row>
    <row r="14">
      <c r="A14" s="7" t="inlineStr">
        <is>
          <t>Sovi työllisyysalueen kanssa etukäteen, toimitatko laskelmat liitteenä vai täytätkö ne lomakkeelle.</t>
        </is>
      </c>
    </row>
    <row r="15">
      <c r="A15" s="7" t="inlineStr"/>
    </row>
    <row r="16">
      <c r="A16" s="6" t="inlineStr">
        <is>
          <t>Näin etenet</t>
        </is>
      </c>
    </row>
    <row r="17">
      <c r="A17" s="7" t="inlineStr">
        <is>
          <t>1. Aloita Kannattavuuslaskelmasta: kirjoita tavoitetulo ja kulut. Keltaiseen kirjoitetaan, harmaa lasketaan.</t>
        </is>
      </c>
    </row>
    <row r="18" ht="28" customHeight="1">
      <c r="A18" s="7" t="inlineStr">
        <is>
          <t>2. Täytä Rahoituslaskelma: investoinnit, käyttöpääoma ja rahoituksen lähteet. Yli- tai alijäämän pitää olla vähintään nolla.</t>
        </is>
      </c>
    </row>
    <row r="19" ht="28" customHeight="1">
      <c r="A19" s="7" t="inlineStr">
        <is>
          <t>3. Tarkista Myyntitavoitteesta, montako tuntia tai asiakasta tavoite vaatii. Jos luku on epärealistinen, muuta hintaa tai kuluja.</t>
        </is>
      </c>
    </row>
    <row r="20">
      <c r="A20" s="7" t="inlineStr">
        <is>
          <t>4. Tulosennuste 3 v käyttää edellisten välilehtien lukuja. Kirjoita vain kasvuprosentit.</t>
        </is>
      </c>
    </row>
    <row r="21">
      <c r="A21" s="7" t="inlineStr">
        <is>
          <t>5. Sinisellä taustalla olevat luvut ovat esimerkkejä. Kirjoita omat lukusi niiden päälle.</t>
        </is>
      </c>
    </row>
    <row r="22">
      <c r="A22" s="7" t="inlineStr"/>
    </row>
    <row r="23">
      <c r="A23" s="6" t="inlineStr">
        <is>
          <t>Huomioita</t>
        </is>
      </c>
    </row>
    <row r="24" ht="42" customHeight="1">
      <c r="A24" s="7" t="inlineStr">
        <is>
          <t>Laskelma on tehty toiminimen näkökulmasta: tavoitetulo on se, mitä jää sinulle verojen jälkeen. Osakeyhtiössä kirjoita oma palkkasi työntekijöiden palkkoihin, jätä tavoitetulo pieneksi ja käytä veroprosenttina yhteisöveroa 20 %.</t>
        </is>
      </c>
    </row>
    <row r="25">
      <c r="A25" s="7" t="inlineStr">
        <is>
          <t>Luvut ilman arvonlisäveroa. ALV lisätään vasta myynnin loppusummaan, kuten starttirahalomakkeessa.</t>
        </is>
      </c>
    </row>
    <row r="26" ht="28" customHeight="1">
      <c r="A26" s="7" t="inlineStr">
        <is>
          <t>YEL-maksu 2026: 24,4 % työtulosta kaikille ikäryhmille. Aloittava yrittäjä saa 22 % alennuksen 48 kuukauden ajan. YEL on pakollinen, kun työtulo on vähintään 9 423 euroa vuodessa.</t>
        </is>
      </c>
    </row>
    <row r="27">
      <c r="A27" s="7" t="inlineStr">
        <is>
          <t>Starttiraha on henkilökohtainen tulo, ei yrityksen rahoitusta. Se ei kuulu rahoituslaskelman rahoitukseen.</t>
        </is>
      </c>
    </row>
  </sheetData>
  <printOptions horizontalCentered="1"/>
  <pageMargins left="0.5" right="0.5" top="0.6" bottom="0.7" header="0.5" footer="0.5"/>
  <pageSetup orientation="portrait" paperSize="9" fitToHeight="0" fitToWidth="1"/>
  <headerFooter>
    <oddHeader/>
    <oddFooter>&amp;L&amp;"Arial"&amp;7 Pohja: Tauko kirjanpito, taukokirjanpito.com&amp;R&amp;"Arial"&amp;7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45"/>
  <sheetViews>
    <sheetView showGridLines="0" zoomScale="100" workbookViewId="0">
      <pane ySplit="4" topLeftCell="A5" activePane="bottomLeft" state="frozen"/>
      <selection pane="bottomLeft" activeCell="A1" sqref="A1"/>
    </sheetView>
  </sheetViews>
  <sheetFormatPr baseColWidth="8" defaultRowHeight="15"/>
  <cols>
    <col width="52" customWidth="1" min="1" max="1"/>
    <col width="14" customWidth="1" min="2" max="2"/>
    <col width="12" customWidth="1" min="3" max="3"/>
    <col width="56" customWidth="1" min="4" max="4"/>
  </cols>
  <sheetData>
    <row r="1" ht="24" customHeight="1">
      <c r="A1" s="1" t="inlineStr">
        <is>
          <t>Kannattavuuslaskelma</t>
        </is>
      </c>
    </row>
    <row r="2">
      <c r="A2" s="2" t="inlineStr">
        <is>
          <t>Pohja: Tauko kirjanpito, taukokirjanpito.com</t>
        </is>
      </c>
    </row>
    <row r="3">
      <c r="A3" s="3" t="inlineStr">
        <is>
          <t>Syötä</t>
        </is>
      </c>
      <c r="B3" s="4" t="inlineStr">
        <is>
          <t>Lasketaan</t>
        </is>
      </c>
      <c r="C3" s="5" t="inlineStr">
        <is>
          <t>Esimerkki</t>
        </is>
      </c>
    </row>
    <row r="4">
      <c r="A4" s="8" t="inlineStr"/>
      <c r="B4" s="8" t="inlineStr">
        <is>
          <t>€ / vuosi</t>
        </is>
      </c>
      <c r="C4" s="8" t="inlineStr">
        <is>
          <t>€ / kk</t>
        </is>
      </c>
      <c r="D4" s="8" t="inlineStr">
        <is>
          <t>Selitys</t>
        </is>
      </c>
    </row>
    <row r="5">
      <c r="A5" s="9" t="inlineStr">
        <is>
          <t>Tavoitetulos ja verot</t>
        </is>
      </c>
      <c r="B5" s="10" t="n"/>
      <c r="C5" s="10" t="n"/>
      <c r="D5" s="10" t="n"/>
    </row>
    <row r="6">
      <c r="A6" s="11" t="inlineStr">
        <is>
          <t>Tavoitetulos (netto)</t>
        </is>
      </c>
      <c r="B6" s="12" t="n">
        <v>24000</v>
      </c>
      <c r="C6" s="13">
        <f>IF(B6="","",B6/12)</f>
        <v>2000</v>
      </c>
      <c r="D6" s="2" t="inlineStr">
        <is>
          <t>Mitä haluat käteen vuodessa verojen jälkeen.</t>
        </is>
      </c>
    </row>
    <row r="7">
      <c r="A7" s="11" t="inlineStr">
        <is>
          <t>+ Lainojen lyhennykset</t>
        </is>
      </c>
      <c r="B7" s="14">
        <f>Rahoituslaskelma!B36</f>
        <v>600</v>
      </c>
      <c r="C7" s="13">
        <f>IF(B7="","",B7/12)</f>
        <v>50</v>
      </c>
      <c r="D7" s="2" t="inlineStr">
        <is>
          <t>Rahoituslaskelmasta.</t>
        </is>
      </c>
    </row>
    <row r="8">
      <c r="A8" s="15" t="inlineStr">
        <is>
          <t>= Tulot verojen jälkeen</t>
        </is>
      </c>
      <c r="B8" s="16">
        <f>B6+B7</f>
        <v>24600</v>
      </c>
      <c r="C8" s="13">
        <f>IF(B8="","",B8/12)</f>
        <v>2050</v>
      </c>
    </row>
    <row r="9">
      <c r="A9" s="11" t="inlineStr">
        <is>
          <t>Veroprosentti (arvio)</t>
        </is>
      </c>
      <c r="B9" s="17" t="n">
        <v>0.25</v>
      </c>
      <c r="D9" s="2" t="inlineStr">
        <is>
          <t>Oma arvio. Tarkista vero.fi:n veroprosenttilaskurilla.</t>
        </is>
      </c>
    </row>
    <row r="10">
      <c r="A10" s="11" t="inlineStr">
        <is>
          <t>+ Verot</t>
        </is>
      </c>
      <c r="B10" s="14">
        <f>ROUND(B8*B9/(1-B9),0)</f>
        <v>8200</v>
      </c>
      <c r="C10" s="13">
        <f>IF(B10="","",B10/12)</f>
        <v>683.3333333333</v>
      </c>
      <c r="D10" s="2" t="inlineStr">
        <is>
          <t>Verot lasketaan bruttotulosta, siksi jaetaan (1 − veroprosentti).</t>
        </is>
      </c>
    </row>
    <row r="11">
      <c r="A11" s="15" t="inlineStr">
        <is>
          <t>= Rahoitustarve (bruttotulot)</t>
        </is>
      </c>
      <c r="B11" s="16">
        <f>B8+B10</f>
        <v>32800</v>
      </c>
      <c r="C11" s="13">
        <f>IF(B11="","",B11/12)</f>
        <v>2733.3333333333</v>
      </c>
    </row>
    <row r="12">
      <c r="A12" s="11" t="inlineStr">
        <is>
          <t>+ Yrityslainojen korot</t>
        </is>
      </c>
      <c r="B12" s="14">
        <f>Rahoituslaskelma!B37</f>
        <v>180</v>
      </c>
      <c r="C12" s="13">
        <f>IF(B12="","",B12/12)</f>
        <v>15</v>
      </c>
      <c r="D12" s="2" t="inlineStr">
        <is>
          <t>Rahoituslaskelmasta.</t>
        </is>
      </c>
    </row>
    <row r="13">
      <c r="A13" s="15" t="inlineStr">
        <is>
          <t>= Käyttökatetarve</t>
        </is>
      </c>
      <c r="B13" s="16">
        <f>B11+B12</f>
        <v>32980</v>
      </c>
      <c r="C13" s="13">
        <f>IF(B13="","",B13/12)</f>
        <v>2748.3333333333</v>
      </c>
    </row>
    <row r="15">
      <c r="A15" s="9" t="inlineStr">
        <is>
          <t>Kiinteät kulut ilman arvonlisäveroa</t>
        </is>
      </c>
      <c r="B15" s="10" t="n"/>
      <c r="C15" s="10" t="n"/>
      <c r="D15" s="10" t="n"/>
    </row>
    <row r="16">
      <c r="A16" s="11" t="inlineStr">
        <is>
          <t>YEL-työtulo</t>
        </is>
      </c>
      <c r="B16" s="12" t="n">
        <v>18000</v>
      </c>
      <c r="C16" s="13">
        <f>IF(B16="","",B16/12)</f>
        <v>1500</v>
      </c>
      <c r="D16" s="2" t="inlineStr">
        <is>
          <t>Työpanoksesi arvo vuodessa. YEL on pakollinen, kun työtulo on vähintään 9 423 €.</t>
        </is>
      </c>
    </row>
    <row r="17">
      <c r="A17" s="11" t="inlineStr">
        <is>
          <t>Aloittava yrittäjä (22 % alennus)</t>
        </is>
      </c>
      <c r="B17" s="18" t="inlineStr">
        <is>
          <t>Kyllä</t>
        </is>
      </c>
      <c r="D17" s="2" t="inlineStr">
        <is>
          <t>Alennus ensimmäiset 48 kuukautta.</t>
        </is>
      </c>
    </row>
    <row r="18">
      <c r="A18" s="11" t="inlineStr">
        <is>
          <t>Yrittäjän eläkevakuutus (YEL)</t>
        </is>
      </c>
      <c r="B18" s="14">
        <f>IF(B16&lt;9423,0,ROUND(B16*0.244*IF(B17="Kyllä",1-0.22,1),0))</f>
        <v>3426</v>
      </c>
      <c r="C18" s="13">
        <f>IF(B18="","",B18/12)</f>
        <v>285.5</v>
      </c>
      <c r="D18" s="2" t="inlineStr">
        <is>
          <t>24,4 % työtulosta vuonna 2026. 0, jos työtulo on alle rajan.</t>
        </is>
      </c>
    </row>
    <row r="19">
      <c r="A19" s="11" t="inlineStr">
        <is>
          <t>Muut vakuutukset</t>
        </is>
      </c>
      <c r="B19" s="12" t="n">
        <v>400</v>
      </c>
      <c r="C19" s="13">
        <f>IF(B19="","",B19/12)</f>
        <v>33.3333333333</v>
      </c>
      <c r="D19" s="2" t="inlineStr">
        <is>
          <t>Vastuu-, tapaturma- ja omaisuusvakuutukset.</t>
        </is>
      </c>
    </row>
    <row r="20">
      <c r="A20" s="11" t="inlineStr">
        <is>
          <t>Työntekijöiden palkat</t>
        </is>
      </c>
      <c r="B20" s="12" t="n">
        <v>0</v>
      </c>
      <c r="C20" s="13">
        <f>IF(B20="","",B20/12)</f>
        <v>0</v>
      </c>
      <c r="D20" s="2" t="inlineStr">
        <is>
          <t>Bruttopalkat vuodessa.</t>
        </is>
      </c>
    </row>
    <row r="21">
      <c r="A21" s="11" t="inlineStr">
        <is>
          <t>Palkkojen sivukulut, % palkoista</t>
        </is>
      </c>
      <c r="B21" s="17" t="n">
        <v>0.2</v>
      </c>
      <c r="D21" s="2" t="inlineStr">
        <is>
          <t>Lomakkeen oletus on noin 23 %. Vuoden 2026 maksuilla noin 20 %, tarkista vakuutusyhtiöltä.</t>
        </is>
      </c>
    </row>
    <row r="22">
      <c r="A22" s="11" t="inlineStr">
        <is>
          <t>Palkkojen sivukustannukset</t>
        </is>
      </c>
      <c r="B22" s="14">
        <f>ROUND(B20*B21,0)</f>
        <v>0</v>
      </c>
      <c r="C22" s="13">
        <f>IF(B22="","",B22/12)</f>
        <v>0</v>
      </c>
    </row>
    <row r="23">
      <c r="A23" s="11" t="inlineStr">
        <is>
          <t>Vuokrat</t>
        </is>
      </c>
      <c r="B23" s="12" t="n">
        <v>0</v>
      </c>
      <c r="C23" s="13">
        <f>IF(B23="","",B23/12)</f>
        <v>0</v>
      </c>
      <c r="D23" s="2" t="inlineStr">
        <is>
          <t>Toimitila, varasto, autotalli.</t>
        </is>
      </c>
    </row>
    <row r="24">
      <c r="A24" s="11" t="inlineStr">
        <is>
          <t>Sähkö, vesi, lämpö</t>
        </is>
      </c>
      <c r="B24" s="12" t="n">
        <v>0</v>
      </c>
      <c r="C24" s="13">
        <f>IF(B24="","",B24/12)</f>
        <v>0</v>
      </c>
    </row>
    <row r="25">
      <c r="A25" s="11" t="inlineStr">
        <is>
          <t>Työkalut</t>
        </is>
      </c>
      <c r="B25" s="12" t="n">
        <v>600</v>
      </c>
      <c r="C25" s="13">
        <f>IF(B25="","",B25/12)</f>
        <v>50</v>
      </c>
      <c r="D25" s="2" t="inlineStr">
        <is>
          <t>Pienet laitteet ja työvälineet.</t>
        </is>
      </c>
    </row>
    <row r="26">
      <c r="A26" s="11" t="inlineStr">
        <is>
          <t>Kirjanpito</t>
        </is>
      </c>
      <c r="B26" s="12" t="n">
        <v>1800</v>
      </c>
      <c r="C26" s="13">
        <f>IF(B26="","",B26/12)</f>
        <v>150</v>
      </c>
      <c r="D26" s="2" t="inlineStr">
        <is>
          <t>Tilitoimisto tai ohjelmisto.</t>
        </is>
      </c>
    </row>
    <row r="27">
      <c r="A27" s="11" t="inlineStr">
        <is>
          <t>Puhelin, posti</t>
        </is>
      </c>
      <c r="B27" s="12" t="n">
        <v>600</v>
      </c>
      <c r="C27" s="13">
        <f>IF(B27="","",B27/12)</f>
        <v>50</v>
      </c>
      <c r="D27" s="2" t="inlineStr">
        <is>
          <t>Liittymät ja internet.</t>
        </is>
      </c>
    </row>
    <row r="28">
      <c r="A28" s="11" t="inlineStr">
        <is>
          <t>Toimistokulut</t>
        </is>
      </c>
      <c r="B28" s="12" t="n">
        <v>300</v>
      </c>
      <c r="C28" s="13">
        <f>IF(B28="","",B28/12)</f>
        <v>25</v>
      </c>
      <c r="D28" s="2" t="inlineStr">
        <is>
          <t>Ohjelmistot, tarvikkeet.</t>
        </is>
      </c>
    </row>
    <row r="29">
      <c r="A29" s="11" t="inlineStr">
        <is>
          <t>Matkakulut</t>
        </is>
      </c>
      <c r="B29" s="12" t="n">
        <v>1500</v>
      </c>
      <c r="C29" s="13">
        <f>IF(B29="","",B29/12)</f>
        <v>125</v>
      </c>
      <c r="D29" s="2" t="inlineStr">
        <is>
          <t>Auto, julkinen liikenne, matkat.</t>
        </is>
      </c>
    </row>
    <row r="30">
      <c r="A30" s="11" t="inlineStr">
        <is>
          <t>Markkinointi</t>
        </is>
      </c>
      <c r="B30" s="12" t="n">
        <v>1200</v>
      </c>
      <c r="C30" s="13">
        <f>IF(B30="","",B30/12)</f>
        <v>100</v>
      </c>
      <c r="D30" s="2" t="inlineStr">
        <is>
          <t>Mainonta, verkkosivut, käyntikortit.</t>
        </is>
      </c>
    </row>
    <row r="31">
      <c r="A31" s="11" t="inlineStr">
        <is>
          <t>Koulutus</t>
        </is>
      </c>
      <c r="B31" s="12" t="n">
        <v>300</v>
      </c>
      <c r="C31" s="13">
        <f>IF(B31="","",B31/12)</f>
        <v>25</v>
      </c>
    </row>
    <row r="32">
      <c r="A32" s="11" t="inlineStr">
        <is>
          <t>Lehdet, kirjallisuus yms.</t>
        </is>
      </c>
      <c r="B32" s="12" t="n">
        <v>100</v>
      </c>
      <c r="C32" s="13">
        <f>IF(B32="","",B32/12)</f>
        <v>8.3333333333</v>
      </c>
    </row>
    <row r="33">
      <c r="A33" s="11" t="inlineStr">
        <is>
          <t>Muut mahdolliset kulut</t>
        </is>
      </c>
      <c r="B33" s="12" t="n">
        <v>500</v>
      </c>
      <c r="C33" s="13">
        <f>IF(B33="","",B33/12)</f>
        <v>41.6666666667</v>
      </c>
      <c r="D33" s="2" t="inlineStr">
        <is>
          <t>Erittele tarvittaessa liitteelle.</t>
        </is>
      </c>
    </row>
    <row r="34">
      <c r="A34" s="15" t="inlineStr">
        <is>
          <t>Kiinteät kulut yhteensä</t>
        </is>
      </c>
      <c r="B34" s="19">
        <f>B18+B19+B20+B22+SUM(B23:B33)</f>
        <v>10726</v>
      </c>
      <c r="C34" s="13">
        <f>IF(B34="","",B34/12)</f>
        <v>893.8333333333</v>
      </c>
    </row>
    <row r="36">
      <c r="A36" s="9" t="inlineStr">
        <is>
          <t>Myyntitavoite</t>
        </is>
      </c>
      <c r="B36" s="10" t="n"/>
      <c r="C36" s="10" t="n"/>
      <c r="D36" s="10" t="n"/>
    </row>
    <row r="37">
      <c r="A37" s="11" t="inlineStr">
        <is>
          <t>Ostojen osuus liikevaihdosta</t>
        </is>
      </c>
      <c r="B37" s="17" t="n">
        <v>0.1</v>
      </c>
      <c r="D37" s="2" t="inlineStr">
        <is>
          <t>Tavarat ja aineet, jotka myyt eteenpäin. Palveluyrityksellä usein 0 ja 10 % välillä.</t>
        </is>
      </c>
    </row>
    <row r="38">
      <c r="A38" s="15" t="inlineStr">
        <is>
          <t>= Myyntikatetarve (käyttökatetarve + kiinteät kulut)</t>
        </is>
      </c>
      <c r="B38" s="16">
        <f>B13+B34</f>
        <v>43706</v>
      </c>
      <c r="C38" s="13">
        <f>IF(B38="","",B38/12)</f>
        <v>3642.1666666667</v>
      </c>
    </row>
    <row r="39">
      <c r="A39" s="11" t="inlineStr">
        <is>
          <t>+ Ostot (ilman arvonlisäveroa)</t>
        </is>
      </c>
      <c r="B39" s="14">
        <f>B40-B38</f>
        <v>4856</v>
      </c>
      <c r="C39" s="13">
        <f>IF(B39="","",B39/12)</f>
        <v>404.6666666667</v>
      </c>
    </row>
    <row r="40">
      <c r="A40" s="15" t="inlineStr">
        <is>
          <t>= Liikevaihto</t>
        </is>
      </c>
      <c r="B40" s="19">
        <f>IF(B37&gt;=1,0,ROUND(B38/(1-B37),0))</f>
        <v>48562</v>
      </c>
      <c r="C40" s="13">
        <f>IF(B40="","",B40/12)</f>
        <v>4046.8333333333</v>
      </c>
      <c r="D40" s="2" t="inlineStr">
        <is>
          <t>Tämä on vuoden myyntitavoite ilman ALV:tä.</t>
        </is>
      </c>
    </row>
    <row r="41">
      <c r="A41" s="11" t="inlineStr">
        <is>
          <t>Arvonlisäverokanta</t>
        </is>
      </c>
      <c r="B41" s="20" t="n">
        <v>0.255</v>
      </c>
      <c r="D41" s="2" t="inlineStr">
        <is>
          <t>Yleinen kanta 25,5 %. Alennetut 13,5 % ja 10 %.</t>
        </is>
      </c>
    </row>
    <row r="42">
      <c r="A42" s="11" t="inlineStr">
        <is>
          <t>+ Arvonlisävero</t>
        </is>
      </c>
      <c r="B42" s="14">
        <f>ROUND(B40*B41,0)</f>
        <v>12383</v>
      </c>
      <c r="C42" s="13">
        <f>IF(B42="","",B42/12)</f>
        <v>1031.9166666667</v>
      </c>
    </row>
    <row r="43">
      <c r="A43" s="15" t="inlineStr">
        <is>
          <t>= Kokonaismyynti ja laskutus yhteensä</t>
        </is>
      </c>
      <c r="B43" s="19">
        <f>B40+B42</f>
        <v>60945</v>
      </c>
      <c r="C43" s="13">
        <f>IF(B43="","",B43/12)</f>
        <v>5078.75</v>
      </c>
    </row>
    <row r="45">
      <c r="A45" s="2" t="inlineStr">
        <is>
          <t>Rivit vastaavat starttirahahakemuksen kohtaa 4. Kannattavuuslaskelma. Kopioi sarakkeen € / vuosi luvut lomakkeelle.</t>
        </is>
      </c>
    </row>
  </sheetData>
  <dataValidations count="1">
    <dataValidation sqref="B17" showDropDown="0" showInputMessage="0" showErrorMessage="0" allowBlank="1" errorTitle="Tarkista arvo" error="Valitse arvo listasta." type="list">
      <formula1>"Kyllä,Ei"</formula1>
    </dataValidation>
  </dataValidations>
  <printOptions horizontalCentered="1"/>
  <pageMargins left="0.5" right="0.5" top="0.6" bottom="0.7" header="0.5" footer="0.5"/>
  <pageSetup orientation="portrait" paperSize="9" fitToHeight="0" fitToWidth="1"/>
  <headerFooter>
    <oddHeader/>
    <oddFooter>&amp;L&amp;"Arial"&amp;7 Pohja: Tauko kirjanpito, taukokirjanpito.com&amp;R&amp;"Arial"&amp;7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0"/>
  <sheetViews>
    <sheetView showGridLines="0" zoomScale="100" workbookViewId="0">
      <pane ySplit="4" topLeftCell="A5" activePane="bottomLeft" state="frozen"/>
      <selection pane="bottomLeft" activeCell="A1" sqref="A1"/>
    </sheetView>
  </sheetViews>
  <sheetFormatPr baseColWidth="8" defaultRowHeight="15"/>
  <cols>
    <col width="52" customWidth="1" min="1" max="1"/>
    <col width="14" customWidth="1" min="2" max="2"/>
    <col width="60" customWidth="1" min="3" max="3"/>
  </cols>
  <sheetData>
    <row r="1" ht="24" customHeight="1">
      <c r="A1" s="1" t="inlineStr">
        <is>
          <t>Rahoituslaskelma</t>
        </is>
      </c>
    </row>
    <row r="2">
      <c r="A2" s="2" t="inlineStr">
        <is>
          <t>Pohja: Tauko kirjanpito, taukokirjanpito.com</t>
        </is>
      </c>
    </row>
    <row r="3">
      <c r="A3" s="3" t="inlineStr">
        <is>
          <t>Syötä</t>
        </is>
      </c>
      <c r="B3" s="4" t="inlineStr">
        <is>
          <t>Lasketaan</t>
        </is>
      </c>
      <c r="C3" s="5" t="inlineStr">
        <is>
          <t>Esimerkki</t>
        </is>
      </c>
    </row>
    <row r="5">
      <c r="A5" s="9" t="inlineStr">
        <is>
          <t>Pääoman tarve</t>
        </is>
      </c>
      <c r="B5" s="10" t="n"/>
      <c r="C5" s="10" t="n"/>
    </row>
    <row r="6">
      <c r="A6" s="11" t="inlineStr">
        <is>
          <t>Koneet ja laitteet</t>
        </is>
      </c>
      <c r="B6" s="12" t="n">
        <v>3000</v>
      </c>
      <c r="C6" s="2" t="inlineStr">
        <is>
          <t>Ilman ALV:tä, jos yritys on ALV-rekisterissä.</t>
        </is>
      </c>
    </row>
    <row r="7">
      <c r="A7" s="11" t="inlineStr">
        <is>
          <t>Kalusteet</t>
        </is>
      </c>
      <c r="B7" s="12" t="n">
        <v>0</v>
      </c>
    </row>
    <row r="8">
      <c r="A8" s="11" t="inlineStr">
        <is>
          <t>Ajoneuvo</t>
        </is>
      </c>
      <c r="B8" s="12" t="n">
        <v>0</v>
      </c>
    </row>
    <row r="9">
      <c r="A9" s="11" t="inlineStr">
        <is>
          <t>Tietokoneet ja ohjelmistot</t>
        </is>
      </c>
      <c r="B9" s="12" t="n">
        <v>1500</v>
      </c>
    </row>
    <row r="10">
      <c r="A10" s="11" t="inlineStr">
        <is>
          <t>Muut investoinnit</t>
        </is>
      </c>
      <c r="B10" s="12" t="n">
        <v>0</v>
      </c>
      <c r="C10" s="2" t="inlineStr">
        <is>
          <t>Esimerkiksi toimitilan kunnostus.</t>
        </is>
      </c>
    </row>
    <row r="11">
      <c r="A11" s="15" t="inlineStr">
        <is>
          <t>Investoinnit yhteensä</t>
        </is>
      </c>
      <c r="B11" s="19">
        <f>SUM(B6:B10)</f>
        <v>4500</v>
      </c>
    </row>
    <row r="12">
      <c r="A12" s="11" t="inlineStr">
        <is>
          <t>Käyttöpääoma: montako kuukauden kulut katetaan</t>
        </is>
      </c>
      <c r="B12" s="21" t="n">
        <v>2</v>
      </c>
      <c r="C12" s="2" t="inlineStr">
        <is>
          <t>Lomakkeen ohje: 1 ja 2 kuukauden kulut + käteisvarat.</t>
        </is>
      </c>
    </row>
    <row r="13">
      <c r="A13" s="11" t="inlineStr">
        <is>
          <t>Kiinteät kulut tältä ajalta</t>
        </is>
      </c>
      <c r="B13" s="14">
        <f>ROUND(Kannattavuuslaskelma!B34/12*B12,0)</f>
        <v>1788</v>
      </c>
      <c r="C13" s="2" t="inlineStr">
        <is>
          <t>Kannattavuuslaskelmasta.</t>
        </is>
      </c>
    </row>
    <row r="14">
      <c r="A14" s="11" t="inlineStr">
        <is>
          <t>Aloitusvarasto</t>
        </is>
      </c>
      <c r="B14" s="22" t="n">
        <v>0</v>
      </c>
      <c r="C14" s="2" t="inlineStr">
        <is>
          <t>Myytävät tavarat ja aineet ennen ensimmäistä myyntiä.</t>
        </is>
      </c>
    </row>
    <row r="15">
      <c r="A15" s="11" t="inlineStr">
        <is>
          <t>Käteisvarat</t>
        </is>
      </c>
      <c r="B15" s="12" t="n">
        <v>1000</v>
      </c>
      <c r="C15" s="2" t="inlineStr">
        <is>
          <t>Puskuri yllättäviin menoihin.</t>
        </is>
      </c>
    </row>
    <row r="16">
      <c r="A16" s="11" t="inlineStr">
        <is>
          <t>Perustamiskulut</t>
        </is>
      </c>
      <c r="B16" s="12" t="n">
        <v>500</v>
      </c>
      <c r="C16" s="2" t="inlineStr">
        <is>
          <t>Rekisteröinti, verkkosivut, logo. PRH: toiminimi kaupparekisteriin 75 €, osakeyhtiö 400 € (sähköisesti).</t>
        </is>
      </c>
    </row>
    <row r="17">
      <c r="A17" s="15" t="inlineStr">
        <is>
          <t>Välisumma</t>
        </is>
      </c>
      <c r="B17" s="19">
        <f>B11+SUM(B13:B16)</f>
        <v>7788</v>
      </c>
    </row>
    <row r="18">
      <c r="A18" s="11" t="inlineStr">
        <is>
          <t>Kustannusylitysvaraus, %</t>
        </is>
      </c>
      <c r="B18" s="17" t="n">
        <v>0.1</v>
      </c>
      <c r="C18" s="2" t="inlineStr">
        <is>
          <t>Varaus sille, että kaikki maksaa enemmän kuin arvioit.</t>
        </is>
      </c>
    </row>
    <row r="19">
      <c r="A19" s="11" t="inlineStr">
        <is>
          <t>Kustannusylitysvaraus</t>
        </is>
      </c>
      <c r="B19" s="14">
        <f>ROUND(B17*B18,0)</f>
        <v>779</v>
      </c>
    </row>
    <row r="20">
      <c r="A20" s="15" t="inlineStr">
        <is>
          <t>Pääoman tarve yhteensä</t>
        </is>
      </c>
      <c r="B20" s="19">
        <f>B17+B19</f>
        <v>8567</v>
      </c>
    </row>
    <row r="22">
      <c r="A22" s="9" t="inlineStr">
        <is>
          <t>Rahoitus</t>
        </is>
      </c>
      <c r="B22" s="10" t="n"/>
      <c r="C22" s="10" t="n"/>
    </row>
    <row r="23">
      <c r="A23" s="11" t="inlineStr">
        <is>
          <t>Oma raha</t>
        </is>
      </c>
      <c r="B23" s="12" t="n">
        <v>4500</v>
      </c>
      <c r="C23" s="2" t="inlineStr">
        <is>
          <t>Säästöt, jotka sijoitat yritykseen.</t>
        </is>
      </c>
    </row>
    <row r="24">
      <c r="A24" s="11" t="inlineStr">
        <is>
          <t>Omat apportit</t>
        </is>
      </c>
      <c r="B24" s="12" t="n">
        <v>1500</v>
      </c>
      <c r="C24" s="2" t="inlineStr">
        <is>
          <t>Omat koneet ja tavarat, jotka tuot yritykseen, käypään arvoon.</t>
        </is>
      </c>
    </row>
    <row r="25">
      <c r="A25" s="11" t="inlineStr">
        <is>
          <t>Muiden sijoitukset</t>
        </is>
      </c>
      <c r="B25" s="12" t="n">
        <v>0</v>
      </c>
      <c r="C25" s="2" t="inlineStr">
        <is>
          <t>Osakkaat, sijoittajat.</t>
        </is>
      </c>
    </row>
    <row r="26">
      <c r="A26" s="11" t="inlineStr">
        <is>
          <t>Pankkilaina</t>
        </is>
      </c>
      <c r="B26" s="12" t="n">
        <v>3000</v>
      </c>
      <c r="C26" s="2" t="inlineStr">
        <is>
          <t>Liitä hakemukseen lainalupaus.</t>
        </is>
      </c>
    </row>
    <row r="27">
      <c r="A27" s="11" t="inlineStr">
        <is>
          <t>Finnvera tai muu laina</t>
        </is>
      </c>
      <c r="B27" s="12" t="n">
        <v>0</v>
      </c>
    </row>
    <row r="28">
      <c r="A28" s="11" t="inlineStr">
        <is>
          <t>Avustukset ja tuet</t>
        </is>
      </c>
      <c r="B28" s="12" t="n">
        <v>0</v>
      </c>
      <c r="C28" s="2" t="inlineStr">
        <is>
          <t>Yrityksen avustukset. Starttiraha ei kuulu tähän.</t>
        </is>
      </c>
    </row>
    <row r="29">
      <c r="A29" s="15" t="inlineStr">
        <is>
          <t>Rahoitus yhteensä</t>
        </is>
      </c>
      <c r="B29" s="19">
        <f>SUM(B23:B28)</f>
        <v>9000</v>
      </c>
    </row>
    <row r="30">
      <c r="A30" s="15" t="inlineStr">
        <is>
          <t>Rahoituksen yli- (+) tai alijäämä (−)</t>
        </is>
      </c>
      <c r="B30" s="16">
        <f>B29-B20</f>
        <v>433</v>
      </c>
      <c r="C30" s="2" t="inlineStr">
        <is>
          <t>Pitää olla vähintään 0. Punainen tarkoittaa, että rahaa puuttuu.</t>
        </is>
      </c>
    </row>
    <row r="32">
      <c r="A32" s="9" t="inlineStr">
        <is>
          <t>Lainat ja omavaraisuus</t>
        </is>
      </c>
      <c r="B32" s="10" t="n"/>
      <c r="C32" s="10" t="n"/>
    </row>
    <row r="33">
      <c r="A33" s="11" t="inlineStr">
        <is>
          <t>Lainat yhteensä</t>
        </is>
      </c>
      <c r="B33" s="14">
        <f>B26+B27</f>
        <v>3000</v>
      </c>
    </row>
    <row r="34">
      <c r="A34" s="11" t="inlineStr">
        <is>
          <t>Laina-aika, vuotta</t>
        </is>
      </c>
      <c r="B34" s="21" t="n">
        <v>5</v>
      </c>
    </row>
    <row r="35">
      <c r="A35" s="11" t="inlineStr">
        <is>
          <t>Korko, % vuodessa</t>
        </is>
      </c>
      <c r="B35" s="17" t="n">
        <v>0.06</v>
      </c>
      <c r="C35" s="2" t="inlineStr">
        <is>
          <t>Marginaali ja viitekorko yhteensä, pankin tarjouksesta.</t>
        </is>
      </c>
    </row>
    <row r="36">
      <c r="A36" s="11" t="inlineStr">
        <is>
          <t>Lyhennys vuodessa</t>
        </is>
      </c>
      <c r="B36" s="14">
        <f>IF(B34&gt;0,ROUND(B33/B34,0),0)</f>
        <v>600</v>
      </c>
      <c r="C36" s="2" t="inlineStr">
        <is>
          <t>Tasalyhennys. Siirtyy kannattavuuslaskelmaan.</t>
        </is>
      </c>
    </row>
    <row r="37">
      <c r="A37" s="11" t="inlineStr">
        <is>
          <t>Korot ensimmäisenä vuonna (arvio)</t>
        </is>
      </c>
      <c r="B37" s="14">
        <f>ROUND(B33*B35,0)</f>
        <v>180</v>
      </c>
      <c r="C37" s="2" t="inlineStr">
        <is>
          <t>Laskettu koko lainasummasta, eli vähän yläkanttiin.</t>
        </is>
      </c>
    </row>
    <row r="38">
      <c r="A38" s="11" t="inlineStr">
        <is>
          <t>Oman rahoituksen osuus</t>
        </is>
      </c>
      <c r="B38" s="23">
        <f>IF(B29=0,0,(B23+B24)/B29)</f>
        <v>0.6666666667</v>
      </c>
      <c r="C38" s="2" t="inlineStr">
        <is>
          <t>Pankki katsoo, paljonko panet itse likoon.</t>
        </is>
      </c>
    </row>
    <row r="40">
      <c r="A40" s="2" t="inlineStr">
        <is>
          <t>Rivit vastaavat starttirahahakemuksen kohtaa 3. Rahoitussuunnitelma.</t>
        </is>
      </c>
    </row>
  </sheetData>
  <conditionalFormatting sqref="B30">
    <cfRule type="expression" priority="1" dxfId="0">
      <formula>B30&lt;0</formula>
    </cfRule>
  </conditionalFormatting>
  <printOptions horizontalCentered="1"/>
  <pageMargins left="0.5" right="0.5" top="0.6" bottom="0.7" header="0.5" footer="0.5"/>
  <pageSetup orientation="portrait" paperSize="9" fitToHeight="0" fitToWidth="1"/>
  <headerFooter>
    <oddHeader/>
    <oddFooter>&amp;L&amp;"Arial"&amp;7 Pohja: Tauko kirjanpito, taukokirjanpito.com&amp;R&amp;"Arial"&amp;7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33"/>
  <sheetViews>
    <sheetView showGridLines="0" zoomScale="100" workbookViewId="0">
      <pane ySplit="4" topLeftCell="A5" activePane="bottomLeft" state="frozen"/>
      <selection pane="bottomLeft" activeCell="A1" sqref="A1"/>
    </sheetView>
  </sheetViews>
  <sheetFormatPr baseColWidth="8" defaultRowHeight="15"/>
  <cols>
    <col width="40" customWidth="1" min="1" max="1"/>
    <col width="14" customWidth="1" min="2" max="2"/>
    <col width="14" customWidth="1" min="3" max="3"/>
    <col width="14" customWidth="1" min="4" max="4"/>
    <col width="16" customWidth="1" min="5" max="5"/>
  </cols>
  <sheetData>
    <row r="1" ht="24" customHeight="1">
      <c r="A1" s="1" t="inlineStr">
        <is>
          <t>Myyntitavoitelaskelma</t>
        </is>
      </c>
    </row>
    <row r="2">
      <c r="A2" s="2" t="inlineStr">
        <is>
          <t>Pohja: Tauko kirjanpito, taukokirjanpito.com</t>
        </is>
      </c>
    </row>
    <row r="3">
      <c r="A3" s="3" t="inlineStr">
        <is>
          <t>Syötä</t>
        </is>
      </c>
      <c r="B3" s="4" t="inlineStr">
        <is>
          <t>Lasketaan</t>
        </is>
      </c>
      <c r="C3" s="5" t="inlineStr">
        <is>
          <t>Esimerkki</t>
        </is>
      </c>
    </row>
    <row r="5">
      <c r="A5" s="9" t="inlineStr">
        <is>
          <t>Tavoite eri yksiköissä</t>
        </is>
      </c>
      <c r="B5" s="10" t="n"/>
      <c r="C5" s="10" t="n"/>
      <c r="D5" s="10" t="n"/>
      <c r="E5" s="10" t="n"/>
    </row>
    <row r="6">
      <c r="A6" s="15" t="inlineStr">
        <is>
          <t>Liikevaihtotavoite vuodessa (ilman ALV)</t>
        </is>
      </c>
      <c r="B6" s="16">
        <f>Kannattavuuslaskelma!B40</f>
        <v>48562</v>
      </c>
    </row>
    <row r="7">
      <c r="A7" s="11" t="inlineStr">
        <is>
          <t>Kuukausia, joina myyt</t>
        </is>
      </c>
      <c r="B7" s="21" t="n">
        <v>11</v>
      </c>
    </row>
    <row r="8">
      <c r="A8" s="11" t="inlineStr">
        <is>
          <t>Liikevaihto kuukaudessa</t>
        </is>
      </c>
      <c r="B8" s="14">
        <f>IF(B7=0,0,ROUND(B6/B7,0))</f>
        <v>4415</v>
      </c>
    </row>
    <row r="9">
      <c r="A9" s="11" t="inlineStr">
        <is>
          <t>Työviikkoja vuodessa</t>
        </is>
      </c>
      <c r="B9" s="21" t="n">
        <v>46</v>
      </c>
    </row>
    <row r="10">
      <c r="A10" s="11" t="inlineStr">
        <is>
          <t>Työpäiviä viikossa</t>
        </is>
      </c>
      <c r="B10" s="21" t="n">
        <v>5</v>
      </c>
    </row>
    <row r="11">
      <c r="A11" s="11" t="inlineStr">
        <is>
          <t>Laskutettavia tunteja päivässä</t>
        </is>
      </c>
      <c r="B11" s="24" t="n">
        <v>5</v>
      </c>
    </row>
    <row r="12">
      <c r="A12" s="11" t="inlineStr">
        <is>
          <t>Laskutettavat tunnit vuodessa</t>
        </is>
      </c>
      <c r="B12" s="25">
        <f>B9*B10*B11</f>
        <v>1150</v>
      </c>
    </row>
    <row r="13">
      <c r="A13" s="15" t="inlineStr">
        <is>
          <t>Tarvittava tuntihinta ilman ALV</t>
        </is>
      </c>
      <c r="B13" s="16">
        <f>IF(B12=0,0,B6/B12)</f>
        <v>42.227826087</v>
      </c>
    </row>
    <row r="14">
      <c r="A14" s="11" t="inlineStr">
        <is>
          <t>Tuntihinta sis. ALV</t>
        </is>
      </c>
      <c r="B14" s="14">
        <f>B13*(1+Kannattavuuslaskelma!B41)</f>
        <v>52.9959217391</v>
      </c>
    </row>
    <row r="15">
      <c r="A15" s="11" t="inlineStr">
        <is>
          <t>Keskiostos ilman ALV</t>
        </is>
      </c>
      <c r="B15" s="12" t="n">
        <v>150</v>
      </c>
    </row>
    <row r="16">
      <c r="A16" s="11" t="inlineStr">
        <is>
          <t>Kauppoja vuodessa</t>
        </is>
      </c>
      <c r="B16" s="25">
        <f>IF(B15=0,0,B6/B15)</f>
        <v>323.7466666667</v>
      </c>
    </row>
    <row r="17">
      <c r="A17" s="11" t="inlineStr">
        <is>
          <t>Kauppoja kuukaudessa</t>
        </is>
      </c>
      <c r="B17" s="26">
        <f>IF(B7=0,0,B16/B7)</f>
        <v>29.4315151515</v>
      </c>
    </row>
    <row r="18">
      <c r="A18" s="11" t="inlineStr">
        <is>
          <t>Kauppoja työpäivässä</t>
        </is>
      </c>
      <c r="B18" s="26">
        <f>IF(B9*B10=0,0,B16/(B9*B10))</f>
        <v>1.4075942029</v>
      </c>
    </row>
    <row r="20">
      <c r="A20" s="9" t="inlineStr">
        <is>
          <t>Myynti tuotteittain tai palveluittain</t>
        </is>
      </c>
      <c r="B20" s="10" t="n"/>
      <c r="C20" s="10" t="n"/>
      <c r="D20" s="10" t="n"/>
      <c r="E20" s="10" t="n"/>
    </row>
    <row r="21">
      <c r="A21" s="8" t="inlineStr">
        <is>
          <t>Tuote tai palvelu</t>
        </is>
      </c>
      <c r="B21" s="8" t="inlineStr">
        <is>
          <t>Hinta ilman ALV</t>
        </is>
      </c>
      <c r="C21" s="8" t="inlineStr">
        <is>
          <t>Määrä / kk</t>
        </is>
      </c>
      <c r="D21" s="8" t="inlineStr">
        <is>
          <t>Myynti / kk</t>
        </is>
      </c>
      <c r="E21" s="8" t="inlineStr">
        <is>
          <t>Myynti / vuosi</t>
        </is>
      </c>
    </row>
    <row r="22">
      <c r="A22" s="27" t="inlineStr">
        <is>
          <t>Verkkosivupaketti</t>
        </is>
      </c>
      <c r="B22" s="12" t="n">
        <v>1200</v>
      </c>
      <c r="C22" s="24" t="n">
        <v>2</v>
      </c>
      <c r="D22" s="28">
        <f>IF(B22="","",B22*C22)</f>
        <v>2400</v>
      </c>
      <c r="E22" s="28">
        <f>IF(B22="","",D22*$B$7)</f>
        <v>26400</v>
      </c>
    </row>
    <row r="23">
      <c r="A23" s="27" t="inlineStr">
        <is>
          <t>Ylläpito, kk-maksu</t>
        </is>
      </c>
      <c r="B23" s="12" t="n">
        <v>60</v>
      </c>
      <c r="C23" s="24" t="n">
        <v>12</v>
      </c>
      <c r="D23" s="28">
        <f>IF(B23="","",B23*C23)</f>
        <v>720</v>
      </c>
      <c r="E23" s="28">
        <f>IF(B23="","",D23*$B$7)</f>
        <v>7920</v>
      </c>
    </row>
    <row r="24">
      <c r="A24" s="27" t="inlineStr">
        <is>
          <t>Konsultointitunti</t>
        </is>
      </c>
      <c r="B24" s="12" t="n">
        <v>85</v>
      </c>
      <c r="C24" s="24" t="n">
        <v>20</v>
      </c>
      <c r="D24" s="28">
        <f>IF(B24="","",B24*C24)</f>
        <v>1700</v>
      </c>
      <c r="E24" s="28">
        <f>IF(B24="","",D24*$B$7)</f>
        <v>18700</v>
      </c>
    </row>
    <row r="25">
      <c r="A25" s="18" t="n"/>
      <c r="B25" s="22" t="n"/>
      <c r="C25" s="29" t="n"/>
      <c r="D25" s="28" t="str">
        <f>IF(B25="","",B25*C25)</f>
        <v/>
      </c>
      <c r="E25" s="28" t="str">
        <f>IF(B25="","",D25*$B$7)</f>
        <v/>
      </c>
    </row>
    <row r="26">
      <c r="A26" s="18" t="n"/>
      <c r="B26" s="22" t="n"/>
      <c r="C26" s="29" t="n"/>
      <c r="D26" s="28" t="str">
        <f>IF(B26="","",B26*C26)</f>
        <v/>
      </c>
      <c r="E26" s="28" t="str">
        <f>IF(B26="","",D26*$B$7)</f>
        <v/>
      </c>
    </row>
    <row r="27">
      <c r="A27" s="18" t="n"/>
      <c r="B27" s="22" t="n"/>
      <c r="C27" s="29" t="n"/>
      <c r="D27" s="28" t="str">
        <f>IF(B27="","",B27*C27)</f>
        <v/>
      </c>
      <c r="E27" s="28" t="str">
        <f>IF(B27="","",D27*$B$7)</f>
        <v/>
      </c>
    </row>
    <row r="28">
      <c r="A28" s="18" t="n"/>
      <c r="B28" s="22" t="n"/>
      <c r="C28" s="29" t="n"/>
      <c r="D28" s="28" t="str">
        <f>IF(B28="","",B28*C28)</f>
        <v/>
      </c>
      <c r="E28" s="28" t="str">
        <f>IF(B28="","",D28*$B$7)</f>
        <v/>
      </c>
    </row>
    <row r="29">
      <c r="A29" s="18" t="n"/>
      <c r="B29" s="22" t="n"/>
      <c r="C29" s="29" t="n"/>
      <c r="D29" s="28" t="str">
        <f>IF(B29="","",B29*C29)</f>
        <v/>
      </c>
      <c r="E29" s="28" t="str">
        <f>IF(B29="","",D29*$B$7)</f>
        <v/>
      </c>
    </row>
    <row r="30">
      <c r="A30" s="15" t="inlineStr">
        <is>
          <t>Yhteensä</t>
        </is>
      </c>
      <c r="D30" s="19">
        <f>SUM(D22:D29)</f>
        <v>4820</v>
      </c>
      <c r="E30" s="19">
        <f>SUM(E22:E29)</f>
        <v>53020</v>
      </c>
    </row>
    <row r="31">
      <c r="A31" s="15" t="inlineStr">
        <is>
          <t>Ero tavoitteeseen (+ ylittää, − jää alle)</t>
        </is>
      </c>
      <c r="E31" s="16">
        <f>E30-B6</f>
        <v>4458</v>
      </c>
    </row>
    <row r="33">
      <c r="A33" s="2" t="inlineStr">
        <is>
          <t>Jos ero on miinuksella, tavoite ei täyty: nosta hintaa, lisää määrää tai karsi kuluja kannattavuuslaskelmassa.</t>
        </is>
      </c>
    </row>
  </sheetData>
  <mergeCells count="13">
    <mergeCell ref="C16:E16"/>
    <mergeCell ref="C11:E11"/>
    <mergeCell ref="C14:E14"/>
    <mergeCell ref="C13:E13"/>
    <mergeCell ref="C15:E15"/>
    <mergeCell ref="C8:E8"/>
    <mergeCell ref="C9:E9"/>
    <mergeCell ref="C18:E18"/>
    <mergeCell ref="C17:E17"/>
    <mergeCell ref="C7:E7"/>
    <mergeCell ref="C12:E12"/>
    <mergeCell ref="C6:E6"/>
    <mergeCell ref="C10:E10"/>
  </mergeCells>
  <conditionalFormatting sqref="E31">
    <cfRule type="expression" priority="1" dxfId="0">
      <formula>E31&lt;0</formula>
    </cfRule>
  </conditionalFormatting>
  <printOptions horizontalCentered="1"/>
  <pageMargins left="0.5" right="0.5" top="0.6" bottom="0.7" header="0.5" footer="0.5"/>
  <pageSetup orientation="portrait" paperSize="9" fitToHeight="0" fitToWidth="1"/>
  <headerFooter>
    <oddHeader/>
    <oddFooter>&amp;L&amp;"Arial"&amp;7 Pohja: Tauko kirjanpito, taukokirjanpito.com&amp;R&amp;"Arial"&amp;7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2"/>
  <sheetViews>
    <sheetView showGridLines="0" zoomScale="100" workbookViewId="0">
      <pane ySplit="4" topLeftCell="A5" activePane="bottomLeft" state="frozen"/>
      <selection pane="bottomLeft" activeCell="A1" sqref="A1"/>
    </sheetView>
  </sheetViews>
  <sheetFormatPr baseColWidth="8" defaultRowHeight="15"/>
  <cols>
    <col width="46" customWidth="1" min="1" max="1"/>
    <col width="14" customWidth="1" min="2" max="2"/>
    <col width="14" customWidth="1" min="3" max="3"/>
    <col width="14" customWidth="1" min="4" max="4"/>
    <col width="44" customWidth="1" min="5" max="5"/>
  </cols>
  <sheetData>
    <row r="1" ht="24" customHeight="1">
      <c r="A1" s="1" t="inlineStr">
        <is>
          <t>Tulosennuste kolmelle vuodelle</t>
        </is>
      </c>
    </row>
    <row r="2">
      <c r="A2" s="2" t="inlineStr">
        <is>
          <t>Pohja: Tauko kirjanpito, taukokirjanpito.com</t>
        </is>
      </c>
    </row>
    <row r="3">
      <c r="A3" s="3" t="inlineStr">
        <is>
          <t>Syötä</t>
        </is>
      </c>
      <c r="B3" s="4" t="inlineStr">
        <is>
          <t>Lasketaan</t>
        </is>
      </c>
      <c r="C3" s="5" t="inlineStr">
        <is>
          <t>Esimerkki</t>
        </is>
      </c>
    </row>
    <row r="4">
      <c r="A4" s="8" t="inlineStr"/>
      <c r="B4" s="8" t="inlineStr">
        <is>
          <t>Vuosi 1</t>
        </is>
      </c>
      <c r="C4" s="8" t="inlineStr">
        <is>
          <t>Vuosi 2</t>
        </is>
      </c>
      <c r="D4" s="8" t="inlineStr">
        <is>
          <t>Vuosi 3</t>
        </is>
      </c>
      <c r="E4" s="8" t="inlineStr">
        <is>
          <t>Selitys</t>
        </is>
      </c>
    </row>
    <row r="5">
      <c r="A5" s="11" t="inlineStr">
        <is>
          <t>Liikevaihdon kasvu</t>
        </is>
      </c>
      <c r="C5" s="17" t="n">
        <v>0.15</v>
      </c>
      <c r="D5" s="17" t="n">
        <v>0.1</v>
      </c>
      <c r="E5" s="2" t="inlineStr">
        <is>
          <t>Arvio edellisestä vuodesta.</t>
        </is>
      </c>
    </row>
    <row r="6">
      <c r="A6" s="15" t="inlineStr">
        <is>
          <t>Liikevaihto</t>
        </is>
      </c>
      <c r="B6" s="16">
        <f>IF(Myyntitavoite!E30&gt;0,Myyntitavoite!E30,Kannattavuuslaskelma!B40)</f>
        <v>53020</v>
      </c>
      <c r="C6" s="16">
        <f>ROUND(B6*(1+C5),0)</f>
        <v>60973</v>
      </c>
      <c r="D6" s="16">
        <f>ROUND(C6*(1+D5),0)</f>
        <v>67070</v>
      </c>
      <c r="E6" s="2" t="inlineStr">
        <is>
          <t>Vuosi 1 tuotteittaisesta myynnistä, muuten myyntitavoitteesta.</t>
        </is>
      </c>
    </row>
    <row r="7">
      <c r="A7" s="11" t="inlineStr">
        <is>
          <t>Ostot</t>
        </is>
      </c>
      <c r="B7" s="14">
        <f>ROUND(B6*Kannattavuuslaskelma!$B$37,0)</f>
        <v>5302</v>
      </c>
      <c r="C7" s="14">
        <f>ROUND(C6*Kannattavuuslaskelma!$B$37,0)</f>
        <v>6097</v>
      </c>
      <c r="D7" s="14">
        <f>ROUND(D6*Kannattavuuslaskelma!$B$37,0)</f>
        <v>6707</v>
      </c>
    </row>
    <row r="8">
      <c r="A8" s="15" t="inlineStr">
        <is>
          <t>Myyntikate</t>
        </is>
      </c>
      <c r="B8" s="19">
        <f>B6-B7</f>
        <v>47718</v>
      </c>
      <c r="C8" s="19">
        <f>C6-C7</f>
        <v>54876</v>
      </c>
      <c r="D8" s="19">
        <f>D6-D7</f>
        <v>60363</v>
      </c>
    </row>
    <row r="9">
      <c r="A9" s="11" t="inlineStr">
        <is>
          <t>Kiinteiden kulujen muutos</t>
        </is>
      </c>
      <c r="C9" s="17" t="n">
        <v>0.05</v>
      </c>
      <c r="D9" s="17" t="n">
        <v>0.05</v>
      </c>
      <c r="E9" s="2" t="inlineStr">
        <is>
          <t>Esimerkiksi YEL-alennuksen päättyminen, vuokrankorotus.</t>
        </is>
      </c>
    </row>
    <row r="10">
      <c r="A10" s="11" t="inlineStr">
        <is>
          <t>Kiinteät kulut</t>
        </is>
      </c>
      <c r="B10" s="14">
        <f>Kannattavuuslaskelma!B34</f>
        <v>10726</v>
      </c>
      <c r="C10" s="14">
        <f>ROUND(B10*(1+C9),0)</f>
        <v>11262</v>
      </c>
      <c r="D10" s="14">
        <f>ROUND(C10*(1+D9),0)</f>
        <v>11825</v>
      </c>
    </row>
    <row r="11">
      <c r="A11" s="15" t="inlineStr">
        <is>
          <t>Käyttökate</t>
        </is>
      </c>
      <c r="B11" s="19">
        <f>B8-B10</f>
        <v>36992</v>
      </c>
      <c r="C11" s="19">
        <f>C8-C10</f>
        <v>43614</v>
      </c>
      <c r="D11" s="19">
        <f>D8-D10</f>
        <v>48538</v>
      </c>
    </row>
    <row r="12">
      <c r="A12" s="11" t="inlineStr">
        <is>
          <t>Poistot (menojäännös 25 %)</t>
        </is>
      </c>
      <c r="B12" s="14">
        <f>ROUND(Rahoituslaskelma!$B$11*0.25,0)</f>
        <v>1125</v>
      </c>
      <c r="C12" s="14">
        <f>ROUND((Rahoituslaskelma!$B$11-B12)*0.25,0)</f>
        <v>844</v>
      </c>
      <c r="D12" s="14">
        <f>ROUND((Rahoituslaskelma!$B$11-B12-C12)*0.25,0)</f>
        <v>633</v>
      </c>
      <c r="E12" s="2" t="inlineStr">
        <is>
          <t>Rahoituslaskelman investoinneista.</t>
        </is>
      </c>
    </row>
    <row r="13">
      <c r="A13" s="11" t="inlineStr">
        <is>
          <t>Korot</t>
        </is>
      </c>
      <c r="B13" s="14">
        <f>Rahoituslaskelma!B37</f>
        <v>180</v>
      </c>
      <c r="C13" s="14">
        <f>ROUND(MAX(0,Rahoituslaskelma!$B$33-Rahoituslaskelma!$B$36)*Rahoituslaskelma!$B$35,0)</f>
        <v>144</v>
      </c>
      <c r="D13" s="14">
        <f>ROUND(MAX(0,Rahoituslaskelma!$B$33-2*Rahoituslaskelma!$B$36)*Rahoituslaskelma!$B$35,0)</f>
        <v>108</v>
      </c>
      <c r="E13" s="2" t="inlineStr">
        <is>
          <t>Lasketaan vuoden alun lainasta.</t>
        </is>
      </c>
    </row>
    <row r="14">
      <c r="A14" s="15" t="inlineStr">
        <is>
          <t>Tulos ennen veroja</t>
        </is>
      </c>
      <c r="B14" s="19">
        <f>B11-B12-B13</f>
        <v>35687</v>
      </c>
      <c r="C14" s="19">
        <f>C11-C12-C13</f>
        <v>42626</v>
      </c>
      <c r="D14" s="19">
        <f>D11-D12-D13</f>
        <v>47797</v>
      </c>
    </row>
    <row r="15">
      <c r="A15" s="11" t="inlineStr">
        <is>
          <t>Verot (arvio)</t>
        </is>
      </c>
      <c r="B15" s="14">
        <f>MAX(0,ROUND(B14*Kannattavuuslaskelma!$B$9,0))</f>
        <v>8922</v>
      </c>
      <c r="C15" s="14">
        <f>MAX(0,ROUND(C14*Kannattavuuslaskelma!$B$9,0))</f>
        <v>10657</v>
      </c>
      <c r="D15" s="14">
        <f>MAX(0,ROUND(D14*Kannattavuuslaskelma!$B$9,0))</f>
        <v>11949</v>
      </c>
      <c r="E15" s="2" t="inlineStr">
        <is>
          <t>Kannattavuuslaskelman veroprosentilla.</t>
        </is>
      </c>
    </row>
    <row r="16">
      <c r="A16" s="15" t="inlineStr">
        <is>
          <t>Tulos verojen jälkeen</t>
        </is>
      </c>
      <c r="B16" s="16">
        <f>B14-B15</f>
        <v>26765</v>
      </c>
      <c r="C16" s="16">
        <f>C14-C15</f>
        <v>31969</v>
      </c>
      <c r="D16" s="16">
        <f>D14-D15</f>
        <v>35848</v>
      </c>
    </row>
    <row r="17">
      <c r="A17" s="11" t="inlineStr">
        <is>
          <t>Lainojen lyhennykset</t>
        </is>
      </c>
      <c r="B17" s="14">
        <f>IF(Rahoituslaskelma!$B$34&gt;=1,Rahoituslaskelma!$B$36,0)</f>
        <v>600</v>
      </c>
      <c r="C17" s="14">
        <f>IF(Rahoituslaskelma!$B$34&gt;=2,Rahoituslaskelma!$B$36,0)</f>
        <v>600</v>
      </c>
      <c r="D17" s="14">
        <f>IF(Rahoituslaskelma!$B$34&gt;=3,Rahoituslaskelma!$B$36,0)</f>
        <v>600</v>
      </c>
    </row>
    <row r="18">
      <c r="A18" s="15" t="inlineStr">
        <is>
          <t>Kassavirta: tulos + poistot − lyhennykset</t>
        </is>
      </c>
      <c r="B18" s="19">
        <f>B16+B12-B17</f>
        <v>27290</v>
      </c>
      <c r="C18" s="19">
        <f>C16+C12-C17</f>
        <v>32213</v>
      </c>
      <c r="D18" s="19">
        <f>D16+D12-D17</f>
        <v>35881</v>
      </c>
      <c r="E18" s="2" t="inlineStr">
        <is>
          <t>Rahaa, joka jää yrittäjän toimeentuloon ja puskuriin.</t>
        </is>
      </c>
    </row>
    <row r="19">
      <c r="A19" s="11" t="inlineStr">
        <is>
          <t>Tavoitetulos (netto)</t>
        </is>
      </c>
      <c r="B19" s="14">
        <f>Kannattavuuslaskelma!$B$6</f>
        <v>24000</v>
      </c>
      <c r="C19" s="14">
        <f>Kannattavuuslaskelma!$B$6</f>
        <v>24000</v>
      </c>
      <c r="D19" s="14">
        <f>Kannattavuuslaskelma!$B$6</f>
        <v>24000</v>
      </c>
    </row>
    <row r="20">
      <c r="A20" s="15" t="inlineStr">
        <is>
          <t>Ero tavoitteeseen</t>
        </is>
      </c>
      <c r="B20" s="16">
        <f>B18-B19</f>
        <v>3290</v>
      </c>
      <c r="C20" s="16">
        <f>C18-C19</f>
        <v>8213</v>
      </c>
      <c r="D20" s="16">
        <f>D18-D19</f>
        <v>11881</v>
      </c>
    </row>
    <row r="22">
      <c r="A22" s="2" t="inlineStr">
        <is>
          <t>Pankki arvioi ennusteesta, riittääkö kassavirta lainan lyhennyksiin. Pidä oletukset maltillisina ja perustele ne liiketoimintasuunnitelmassa.</t>
        </is>
      </c>
    </row>
  </sheetData>
  <conditionalFormatting sqref="B20:D20">
    <cfRule type="expression" priority="1" dxfId="0">
      <formula>B20&lt;0</formula>
    </cfRule>
  </conditionalFormatting>
  <printOptions horizontalCentered="1"/>
  <pageMargins left="0.5" right="0.5" top="0.6" bottom="0.7" header="0.5" footer="0.5"/>
  <pageSetup orientation="portrait" paperSize="9" fitToHeight="0" fitToWidth="1"/>
  <headerFooter>
    <oddHeader/>
    <oddFooter>&amp;L&amp;"Arial"&amp;7 Pohja: Tauko kirjanpito, taukokirjanpito.com&amp;R&amp;"Arial"&amp;7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Tauko kirjanpito</dc:creator>
  <dc:title xmlns:dc="http://purl.org/dc/elements/1.1/">Talouslaskelmat: rahoitus, kannattavuus, myyntitavoite</dc:title>
  <dcterms:created xmlns:dcterms="http://purl.org/dc/terms/" xmlns:xsi="http://www.w3.org/2001/XMLSchema-instance" xsi:type="dcterms:W3CDTF">2026-09-27T20:23:14Z</dcterms:created>
  <dcterms:modified xmlns:dcterms="http://purl.org/dc/terms/" xmlns:xsi="http://www.w3.org/2001/XMLSchema-instance" xsi:type="dcterms:W3CDTF">2026-09-27T20:23:14Z</dcterms:modified>
</cp:coreProperties>
</file>