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oitus" sheetId="1" state="visible" r:id="rId1"/>
    <sheet xmlns:r="http://schemas.openxmlformats.org/officeDocument/2006/relationships" name="Tapahtumat" sheetId="2" state="visible" r:id="rId2"/>
    <sheet xmlns:r="http://schemas.openxmlformats.org/officeDocument/2006/relationships" name="ALV" sheetId="3" state="visible" r:id="rId3"/>
    <sheet xmlns:r="http://schemas.openxmlformats.org/officeDocument/2006/relationships" name="Kuukausiyhteenveto" sheetId="4" state="visible" r:id="rId4"/>
    <sheet xmlns:r="http://schemas.openxmlformats.org/officeDocument/2006/relationships" name="Tulos ja verot" sheetId="5" state="visible" r:id="rId5"/>
    <sheet xmlns:r="http://schemas.openxmlformats.org/officeDocument/2006/relationships" name="Kategoriat" sheetId="6" state="visible" r:id="rId6"/>
  </sheets>
  <definedNames>
    <definedName name="_xlnm._FilterDatabase" localSheetId="1" hidden="1">'Tapahtumat'!$A$4:$L$504</definedName>
    <definedName name="_xlnm.Print_Titles" localSheetId="1">'Tapahtumat'!$4:$4</definedName>
    <definedName name="_xlnm.Print_Titles" localSheetId="2">'ALV'!$5:$5</definedName>
    <definedName name="_xlnm.Print_Titles" localSheetId="3">'Kuukausiyhteenveto'!$4:$4</definedName>
    <definedName name="_xlnm.Print_Titles" localSheetId="5">'Kategoriat'!$4:$4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;-#,##0.00 &quot;€&quot;;&quot;-&quot;"/>
    <numFmt numFmtId="165" formatCode="0.0 %"/>
    <numFmt numFmtId="166" formatCode="d.m.yyyy"/>
    <numFmt numFmtId="167" formatCode="#,##0 &quot;€&quot;;-#,##0 &quot;€&quot;;&quot;-&quot;"/>
  </numFmts>
  <fonts count="14">
    <font>
      <name val="Calibri"/>
      <family val="2"/>
      <color theme="1"/>
      <sz val="11"/>
      <scheme val="minor"/>
    </font>
    <font>
      <name val="Arial"/>
      <b val="1"/>
      <color rgb="0023458F"/>
      <sz val="15"/>
    </font>
    <font>
      <name val="Arial"/>
      <color rgb="006E6E73"/>
      <sz val="8"/>
    </font>
    <font>
      <name val="Arial"/>
      <b val="1"/>
      <color rgb="0023458F"/>
      <sz val="11"/>
    </font>
    <font>
      <name val="Arial"/>
      <color rgb="00111111"/>
      <sz val="10"/>
    </font>
    <font>
      <name val="Arial"/>
      <color rgb="000B3BC4"/>
      <sz val="10"/>
    </font>
    <font>
      <name val="Arial"/>
      <color rgb="00111111"/>
      <sz val="9"/>
    </font>
    <font>
      <name val="Arial"/>
      <b val="1"/>
      <color rgb="00111111"/>
      <sz val="10"/>
    </font>
    <font>
      <name val="Arial"/>
      <color rgb="000B3BC4"/>
      <sz val="8"/>
    </font>
    <font>
      <name val="Arial"/>
      <color rgb="00111111"/>
      <sz val="8"/>
    </font>
    <font>
      <name val="Arial"/>
      <b val="1"/>
      <color rgb="00FFFFFF"/>
      <sz val="9"/>
    </font>
    <font>
      <name val="Arial"/>
      <color rgb="006E6E73"/>
      <sz val="9"/>
    </font>
    <font>
      <name val="Arial"/>
      <color rgb="00B0B3BA"/>
      <sz val="7"/>
    </font>
    <font>
      <name val="Arial"/>
      <b val="1"/>
      <color rgb="0023458F"/>
      <sz val="9"/>
    </font>
  </fonts>
  <fills count="7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F5F5F7"/>
      </patternFill>
    </fill>
    <fill>
      <patternFill patternType="solid">
        <fgColor rgb="00E6EEFB"/>
      </patternFill>
    </fill>
    <fill>
      <patternFill patternType="solid">
        <fgColor rgb="0023458F"/>
      </patternFill>
    </fill>
    <fill>
      <patternFill patternType="solid">
        <fgColor rgb="00FFFFFF"/>
      </patternFill>
    </fill>
  </fills>
  <borders count="4">
    <border>
      <left/>
      <right/>
      <top/>
      <bottom/>
      <diagonal/>
    </border>
    <border>
      <bottom style="thin">
        <color rgb="009AA0AA"/>
      </bottom>
    </border>
    <border>
      <left style="thin">
        <color rgb="00D9DCE3"/>
      </left>
      <right style="thin">
        <color rgb="00D9DCE3"/>
      </right>
      <top style="thin">
        <color rgb="00D9DCE3"/>
      </top>
      <bottom style="thin">
        <color rgb="00D9DCE3"/>
      </bottom>
    </border>
    <border>
      <top style="medium">
        <color rgb="00111111"/>
      </top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0" applyAlignment="1" pivotButton="0" quotePrefix="0" xfId="0">
      <alignment vertical="center"/>
    </xf>
    <xf numFmtId="0" fontId="5" fillId="2" borderId="2" applyAlignment="1" pivotButton="0" quotePrefix="0" xfId="0">
      <alignment horizontal="left"/>
    </xf>
    <xf numFmtId="1" fontId="5" fillId="2" borderId="2" applyAlignment="1" pivotButton="0" quotePrefix="0" xfId="0">
      <alignment horizontal="right"/>
    </xf>
    <xf numFmtId="164" fontId="5" fillId="2" borderId="2" applyAlignment="1" pivotButton="0" quotePrefix="0" xfId="0">
      <alignment horizontal="right"/>
    </xf>
    <xf numFmtId="165" fontId="5" fillId="2" borderId="2" applyAlignment="1" pivotButton="0" quotePrefix="0" xfId="0">
      <alignment horizontal="right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center"/>
    </xf>
    <xf numFmtId="0" fontId="8" fillId="2" borderId="2" applyAlignment="1" pivotButton="0" quotePrefix="0" xfId="0">
      <alignment horizontal="center"/>
    </xf>
    <xf numFmtId="0" fontId="9" fillId="3" borderId="2" applyAlignment="1" pivotButton="0" quotePrefix="0" xfId="0">
      <alignment horizontal="center"/>
    </xf>
    <xf numFmtId="0" fontId="9" fillId="4" borderId="2" applyAlignment="1" pivotButton="0" quotePrefix="0" xfId="0">
      <alignment horizontal="center"/>
    </xf>
    <xf numFmtId="0" fontId="10" fillId="5" borderId="2" applyAlignment="1" pivotButton="0" quotePrefix="0" xfId="0">
      <alignment horizontal="center" vertical="center" wrapText="1"/>
    </xf>
    <xf numFmtId="0" fontId="5" fillId="4" borderId="2" pivotButton="0" quotePrefix="0" xfId="0"/>
    <xf numFmtId="166" fontId="5" fillId="4" borderId="2" pivotButton="0" quotePrefix="0" xfId="0"/>
    <xf numFmtId="1" fontId="4" fillId="4" borderId="0" applyAlignment="1" pivotButton="0" quotePrefix="0" xfId="0">
      <alignment horizontal="center"/>
    </xf>
    <xf numFmtId="0" fontId="11" fillId="4" borderId="0" pivotButton="0" quotePrefix="0" xfId="0"/>
    <xf numFmtId="164" fontId="5" fillId="4" borderId="2" pivotButton="0" quotePrefix="0" xfId="0"/>
    <xf numFmtId="165" fontId="5" fillId="4" borderId="2" pivotButton="0" quotePrefix="0" xfId="0"/>
    <xf numFmtId="164" fontId="4" fillId="4" borderId="0" pivotButton="0" quotePrefix="0" xfId="0"/>
    <xf numFmtId="0" fontId="5" fillId="2" borderId="2" pivotButton="0" quotePrefix="0" xfId="0"/>
    <xf numFmtId="166" fontId="5" fillId="2" borderId="2" pivotButton="0" quotePrefix="0" xfId="0"/>
    <xf numFmtId="1" fontId="4" fillId="0" borderId="0" applyAlignment="1" pivotButton="0" quotePrefix="0" xfId="0">
      <alignment horizontal="center"/>
    </xf>
    <xf numFmtId="0" fontId="11" fillId="0" borderId="0" pivotButton="0" quotePrefix="0" xfId="0"/>
    <xf numFmtId="164" fontId="5" fillId="2" borderId="2" pivotButton="0" quotePrefix="0" xfId="0"/>
    <xf numFmtId="165" fontId="5" fillId="2" borderId="2" pivotButton="0" quotePrefix="0" xfId="0"/>
    <xf numFmtId="164" fontId="4" fillId="0" borderId="0" pivotButton="0" quotePrefix="0" xfId="0"/>
    <xf numFmtId="164" fontId="4" fillId="6" borderId="0" pivotButton="0" quotePrefix="0" xfId="0"/>
    <xf numFmtId="164" fontId="7" fillId="6" borderId="0" pivotButton="0" quotePrefix="0" xfId="0"/>
    <xf numFmtId="164" fontId="4" fillId="3" borderId="0" pivotButton="0" quotePrefix="0" xfId="0"/>
    <xf numFmtId="164" fontId="7" fillId="3" borderId="0" pivotButton="0" quotePrefix="0" xfId="0"/>
    <xf numFmtId="164" fontId="7" fillId="4" borderId="3" pivotButton="0" quotePrefix="0" xfId="0"/>
    <xf numFmtId="0" fontId="12" fillId="0" borderId="0" applyAlignment="1" pivotButton="0" quotePrefix="0" xfId="0">
      <alignment horizontal="center"/>
    </xf>
    <xf numFmtId="167" fontId="4" fillId="0" borderId="0" pivotButton="0" quotePrefix="0" xfId="0"/>
    <xf numFmtId="167" fontId="7" fillId="3" borderId="0" pivotButton="0" quotePrefix="0" xfId="0"/>
    <xf numFmtId="167" fontId="7" fillId="3" borderId="3" pivotButton="0" quotePrefix="0" xfId="0"/>
    <xf numFmtId="167" fontId="7" fillId="4" borderId="0" pivotButton="0" quotePrefix="0" xfId="0"/>
    <xf numFmtId="167" fontId="4" fillId="3" borderId="0" pivotButton="0" quotePrefix="0" xfId="0"/>
    <xf numFmtId="0" fontId="4" fillId="0" borderId="0" applyAlignment="1" pivotButton="0" quotePrefix="0" xfId="0">
      <alignment vertical="center" indent="1"/>
    </xf>
    <xf numFmtId="164" fontId="7" fillId="4" borderId="0" pivotButton="0" quotePrefix="0" xfId="0"/>
    <xf numFmtId="0" fontId="13" fillId="4" borderId="2" applyAlignment="1" pivotButton="0" quotePrefix="0" xfId="0">
      <alignment horizontal="center" vertical="center" wrapText="1"/>
    </xf>
    <xf numFmtId="0" fontId="8" fillId="2" borderId="2" pivotButton="0" quotePrefix="0" xfId="0"/>
    <xf numFmtId="0" fontId="4" fillId="3" borderId="0" pivotButton="0" quotePrefix="0" xfId="0"/>
    <xf numFmtId="165" fontId="4" fillId="3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9D5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3458F"/>
    <outlinePr summaryBelow="1" summaryRight="1"/>
    <pageSetUpPr fitToPage="1"/>
  </sheetPr>
  <dimension ref="A1:C31"/>
  <sheetViews>
    <sheetView showGridLines="0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20" customWidth="1" min="2" max="2"/>
    <col width="62" customWidth="1" min="3" max="3"/>
  </cols>
  <sheetData>
    <row r="1" ht="24" customHeight="1">
      <c r="A1" s="1" t="inlineStr">
        <is>
          <t>Yhdenkertainen kirjanpito toiminimelle</t>
        </is>
      </c>
    </row>
    <row r="2">
      <c r="A2" s="2" t="inlineStr">
        <is>
          <t>Pohja: Tauko kirjanpito, taukokirjanpito.com</t>
        </is>
      </c>
    </row>
    <row r="4">
      <c r="A4" s="3" t="inlineStr">
        <is>
          <t>Yrityksen tiedot</t>
        </is>
      </c>
      <c r="B4" s="4" t="n"/>
      <c r="C4" s="4" t="n"/>
    </row>
    <row r="5">
      <c r="A5" s="5" t="inlineStr">
        <is>
          <t>Yrityksen nimi</t>
        </is>
      </c>
      <c r="B5" s="6" t="n"/>
      <c r="C5" s="2" t="inlineStr">
        <is>
          <t>Näkyy vain tässä, ei vaikuta laskentaan.</t>
        </is>
      </c>
    </row>
    <row r="6">
      <c r="A6" s="5" t="inlineStr">
        <is>
          <t>Y-tunnus</t>
        </is>
      </c>
      <c r="B6" s="6" t="n"/>
      <c r="C6" s="2" t="inlineStr"/>
    </row>
    <row r="7">
      <c r="A7" s="5" t="inlineStr">
        <is>
          <t>Kirjanpitovuosi</t>
        </is>
      </c>
      <c r="B7" s="7" t="n">
        <v>2026</v>
      </c>
      <c r="C7" s="2" t="inlineStr">
        <is>
          <t>Toiminimen tilikausi on yhdenkertaisessa kirjanpidossa kalenterivuosi.</t>
        </is>
      </c>
    </row>
    <row r="8">
      <c r="A8" s="5" t="inlineStr">
        <is>
          <t>ALV-rekisterissä</t>
        </is>
      </c>
      <c r="B8" s="6" t="inlineStr">
        <is>
          <t>Kyllä</t>
        </is>
      </c>
      <c r="C8" s="2" t="inlineStr">
        <is>
          <t>Jos valitset Ei, ALV:tä ei eroteta ja koko summa on tuloa tai kulua.</t>
        </is>
      </c>
    </row>
    <row r="9">
      <c r="A9" s="5" t="inlineStr">
        <is>
          <t>Yritystilin saldo 1.1.</t>
        </is>
      </c>
      <c r="B9" s="8" t="n">
        <v>0</v>
      </c>
      <c r="C9" s="2" t="inlineStr">
        <is>
          <t>Tiliotteelta. Käytetään kassan täsmäytykseen.</t>
        </is>
      </c>
    </row>
    <row r="10">
      <c r="A10" s="5" t="inlineStr">
        <is>
          <t>Nettovarallisuus 31.12. edellisenä vuonna</t>
        </is>
      </c>
      <c r="B10" s="8" t="n">
        <v>0</v>
      </c>
      <c r="C10" s="2" t="inlineStr">
        <is>
          <t>Yrityksen varat miinus velat. Ensimmäisenä vuonna usein 0.</t>
        </is>
      </c>
    </row>
    <row r="11">
      <c r="A11" s="5" t="inlineStr">
        <is>
          <t>Pääomatulo-osuus nettovarallisuudesta</t>
        </is>
      </c>
      <c r="B11" s="9" t="n">
        <v>0.2</v>
      </c>
      <c r="C11" s="2" t="inlineStr">
        <is>
          <t>Oletus 20 %. Voit vaatia 10 % tai 0 %, jolloin kaikki on ansiotuloa.</t>
        </is>
      </c>
    </row>
    <row r="12">
      <c r="A12" s="5" t="inlineStr">
        <is>
          <t>Veroprosentti ennakkoverolipulta</t>
        </is>
      </c>
      <c r="B12" s="9" t="n">
        <v>0.25</v>
      </c>
      <c r="C12" s="2" t="inlineStr">
        <is>
          <t>Arvio verovarausta varten. Tarkista OmaVerosta.</t>
        </is>
      </c>
    </row>
    <row r="13">
      <c r="A13" s="5" t="inlineStr">
        <is>
          <t>Ennakkoverot, jotka olet maksanut vuodelle</t>
        </is>
      </c>
      <c r="B13" s="8" t="n">
        <v>0</v>
      </c>
      <c r="C13" s="2" t="inlineStr">
        <is>
          <t>Summa OmaVerosta tai verotilin tapahtumista.</t>
        </is>
      </c>
    </row>
    <row r="15">
      <c r="A15" s="3" t="inlineStr">
        <is>
          <t>Näin käytät pohjaa</t>
        </is>
      </c>
      <c r="B15" s="4" t="n"/>
      <c r="C15" s="4" t="n"/>
    </row>
    <row r="16" ht="26" customHeight="1">
      <c r="A16" s="10" t="inlineStr">
        <is>
          <t>1. Täytä yllä olevat keltaiset solut. Keltaiseen kirjoitetaan, harmaat solut lasketaan itse.</t>
        </is>
      </c>
    </row>
    <row r="17" ht="26" customHeight="1">
      <c r="A17" s="10" t="inlineStr">
        <is>
          <t>2. Kirjaa jokainen tulo ja meno Tapahtumat-välilehdelle omalle rivilleen. Anna tositteelle juokseva numero (T-001, T-002 ...) ja kirjoita sama numero kuittiin tai laskun tiedostonimeen.</t>
        </is>
      </c>
    </row>
    <row r="18" ht="26" customHeight="1">
      <c r="A18" s="10" t="inlineStr">
        <is>
          <t>3. Kirjoita summa sellaisena kuin se on kuitissa, arvonlisäveron kanssa. Valitse ALV-kanta. Pohja erottaa veron ja verottoman osuuden.</t>
        </is>
      </c>
    </row>
    <row r="19" ht="26" customHeight="1">
      <c r="A19" s="10" t="inlineStr">
        <is>
          <t>4. Valitse kategoria listasta. Kategoria ratkaisee, onko rivi tulo, meno, investointi vai oma rahaliike. Voit lisätä omia kategorioita Kategoriat-välilehdelle.</t>
        </is>
      </c>
    </row>
    <row r="20" ht="26" customHeight="1">
      <c r="A20" s="10" t="inlineStr">
        <is>
          <t>5. Rivit 5 ja 9 välillä Tapahtumat-välilehdellä ovat esimerkkejä (sininen tausta). Kirjoita omat tietosi niiden päälle tai tyhjennä ne.</t>
        </is>
      </c>
    </row>
    <row r="21" ht="26" customHeight="1">
      <c r="A21" s="10" t="inlineStr">
        <is>
          <t>6. ALV-välilehti näyttää kuukauden myynnin ja ostojen veron. Kuukausiyhteenveto kertoo, missä raha liikkuu. Tulos ja verot laskee vuoden tuloksen, verotuksen apulaskelman ja kassan täsmäytyksen.</t>
        </is>
      </c>
    </row>
    <row r="22" ht="26" customHeight="1">
      <c r="A22" s="10" t="inlineStr">
        <is>
          <t>7. Täsmäytä vähintään kerran kuussa: kassan laskettu saldo on sama kuin pankkitilin saldo. Jos ei ole, joku rivi puuttuu tai on kahteen kertaan.</t>
        </is>
      </c>
    </row>
    <row r="23" ht="26" customHeight="1">
      <c r="A23" s="10" t="inlineStr">
        <is>
          <t>8. Säilytä tositteet (kuitit ja laskut) kuusi vuotta tilikauden päättymisestä ja tämä tiedosto kymmenen vuotta. Kirjanpitolaki edellyttää kirjauksia aikajärjestyksessä ja tositteeseen perustuen.</t>
        </is>
      </c>
    </row>
    <row r="25">
      <c r="A25" s="11" t="inlineStr">
        <is>
          <t>Värit</t>
        </is>
      </c>
    </row>
    <row r="26">
      <c r="A26" s="12" t="inlineStr">
        <is>
          <t>Syötä</t>
        </is>
      </c>
      <c r="B26" s="13" t="inlineStr">
        <is>
          <t>Lasketaan</t>
        </is>
      </c>
      <c r="C26" s="14" t="inlineStr">
        <is>
          <t>Esimerkki</t>
        </is>
      </c>
    </row>
    <row r="28">
      <c r="A28" s="3" t="inlineStr">
        <is>
          <t>Rajat, jotka kannattaa tietää</t>
        </is>
      </c>
      <c r="B28" s="4" t="n"/>
      <c r="C28" s="4" t="n"/>
    </row>
    <row r="29" ht="26" customHeight="1">
      <c r="A29" s="10" t="inlineStr">
        <is>
          <t>Yhdenkertainen kirjanpito riittää, kun enintään yksi raja ylittyy kahtena peräkkäisenä vuonna: liikevaihto 200 000 euroa, taseen loppusumma 100 000 euroa, keskimäärin 3 työntekijää.</t>
        </is>
      </c>
    </row>
    <row r="30" ht="26" customHeight="1">
      <c r="A30" s="10" t="inlineStr">
        <is>
          <t>Liikkeenharjoittajan (esimerkiksi kauppa, rakentaminen) tulos oikaistaan verotuksessa suoriteperusteiseksi: vuoden lopun myyntisaamiset, ostovelat ja varasto huomioidaan. Ammatinharjoittaja voi yleensä ilmoittaa tuloksen maksuperusteisesti.</t>
        </is>
      </c>
    </row>
    <row r="31" ht="26" customHeight="1">
      <c r="A31" s="10" t="inlineStr">
        <is>
          <t>Tämä pohja ei laadi veroilmoitusta puolestasi. Luvut ovat apuna, kun täytät elinkeinotoiminnan veroilmoituksen OmaVerossa.</t>
        </is>
      </c>
    </row>
  </sheetData>
  <mergeCells count="11">
    <mergeCell ref="A19:C19"/>
    <mergeCell ref="A23:C23"/>
    <mergeCell ref="A31:C31"/>
    <mergeCell ref="A22:C22"/>
    <mergeCell ref="A17:C17"/>
    <mergeCell ref="A18:C18"/>
    <mergeCell ref="A21:C21"/>
    <mergeCell ref="A30:C30"/>
    <mergeCell ref="A29:C29"/>
    <mergeCell ref="A20:C20"/>
    <mergeCell ref="A16:C16"/>
  </mergeCells>
  <dataValidations count="2">
    <dataValidation sqref="B8" showDropDown="0" showInputMessage="0" showErrorMessage="0" allowBlank="1" errorTitle="Tarkista arvo" error="Valitse arvo listasta." type="list">
      <formula1>"Kyllä,Ei"</formula1>
    </dataValidation>
    <dataValidation sqref="B11" showDropDown="0" showInputMessage="0" showErrorMessage="0" allowBlank="1" errorTitle="Tarkista arvo" error="Valitse arvo listasta." type="list">
      <formula1>=Kategoriat!$J$5:$J$7</formula1>
    </dataValidation>
  </dataValidations>
  <printOptions horizontalCentered="1"/>
  <pageMargins left="0.5" right="0.5" top="0.6" bottom="0.7" header="0.5" footer="0.5"/>
  <pageSetup orientation="portrait" paperSize="9" fitToHeight="0" fitToWidth="1"/>
  <headerFooter>
    <oddHeader/>
    <oddFooter>&amp;L&amp;"Arial"&amp;7 Pohja: Tauko kirjanpito, taukokirjanpito.com&amp;R&amp;"Arial"&amp;7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06"/>
  <sheetViews>
    <sheetView showGridLines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5" customWidth="1" min="3" max="3"/>
    <col width="24" customWidth="1" min="4" max="4"/>
    <col width="12" customWidth="1" min="5" max="5"/>
    <col width="34" customWidth="1" min="6" max="6"/>
    <col width="20" customWidth="1" min="7" max="7"/>
    <col width="13" customWidth="1" min="8" max="8"/>
    <col width="8" customWidth="1" min="9" max="9"/>
    <col width="11" customWidth="1" min="10" max="10"/>
    <col width="13" customWidth="1" min="11" max="11"/>
    <col width="13" customWidth="1" min="12" max="12"/>
  </cols>
  <sheetData>
    <row r="1" ht="24" customHeight="1">
      <c r="A1" s="1" t="inlineStr">
        <is>
          <t>Tapahtumat: tulot ja menot tositteittain</t>
        </is>
      </c>
    </row>
    <row r="2">
      <c r="A2" s="2" t="inlineStr">
        <is>
          <t>Pohja: Tauko kirjanpito, taukokirjanpito.com</t>
        </is>
      </c>
    </row>
    <row r="3">
      <c r="A3" s="2" t="inlineStr">
        <is>
          <t>Kirjoita summa ALV:n kanssa. Esimerkkirivit 5 ja 9 välillä voit kirjoittaa yli.</t>
        </is>
      </c>
      <c r="F3" s="12" t="inlineStr">
        <is>
          <t>Syötä</t>
        </is>
      </c>
      <c r="G3" s="13" t="inlineStr">
        <is>
          <t>Lasketaan</t>
        </is>
      </c>
      <c r="H3" s="14" t="inlineStr">
        <is>
          <t>Esimerkki</t>
        </is>
      </c>
    </row>
    <row r="4" ht="30" customHeight="1">
      <c r="A4" s="15" t="inlineStr">
        <is>
          <t>Tosite nro</t>
        </is>
      </c>
      <c r="B4" s="15" t="inlineStr">
        <is>
          <t>Päivämäärä</t>
        </is>
      </c>
      <c r="C4" s="15" t="inlineStr">
        <is>
          <t>Kk</t>
        </is>
      </c>
      <c r="D4" s="15" t="inlineStr">
        <is>
          <t>Kategoria</t>
        </is>
      </c>
      <c r="E4" s="15" t="inlineStr">
        <is>
          <t>Tyyppi</t>
        </is>
      </c>
      <c r="F4" s="15" t="inlineStr">
        <is>
          <t>Selite</t>
        </is>
      </c>
      <c r="G4" s="15" t="inlineStr">
        <is>
          <t>Vastapuoli</t>
        </is>
      </c>
      <c r="H4" s="15" t="inlineStr">
        <is>
          <t>Summa sis. ALV</t>
        </is>
      </c>
      <c r="I4" s="15" t="inlineStr">
        <is>
          <t>ALV %</t>
        </is>
      </c>
      <c r="J4" s="15" t="inlineStr">
        <is>
          <t>ALV €</t>
        </is>
      </c>
      <c r="K4" s="15" t="inlineStr">
        <is>
          <t>Veroton €</t>
        </is>
      </c>
      <c r="L4" s="15" t="inlineStr">
        <is>
          <t>Huom.</t>
        </is>
      </c>
    </row>
    <row r="5">
      <c r="A5" s="16" t="inlineStr">
        <is>
          <t>T-001</t>
        </is>
      </c>
      <c r="B5" s="17" t="n">
        <v>46024</v>
      </c>
      <c r="C5" s="18">
        <f>IF(B5="","",MONTH(B5))</f>
        <v>1</v>
      </c>
      <c r="D5" s="16" t="inlineStr">
        <is>
          <t>Oma sijoitus</t>
        </is>
      </c>
      <c r="E5" s="19" t="str">
        <f>IF(D5="","",IFERROR(INDEX(Kategoriat!$B$5:$B$44,MATCH(D5,Kategoriat!$A$5:$A$44,0)),"Tarkista"))</f>
        <v>Oma sijoitus</v>
      </c>
      <c r="F5" s="16" t="inlineStr">
        <is>
          <t>Alkupääoma yrityksen tilille</t>
        </is>
      </c>
      <c r="G5" s="16" t="inlineStr">
        <is>
          <t>Oma tili</t>
        </is>
      </c>
      <c r="H5" s="20" t="n">
        <v>1000</v>
      </c>
      <c r="I5" s="21" t="n">
        <v>0</v>
      </c>
      <c r="J5" s="22">
        <f>IF(H5="","",IF(OR(Aloitus!$B$8="Ei",AND(E5&lt;&gt;"Tulo",IFERROR(INDEX(Kategoriat!$D$5:$D$44,MATCH(D5,Kategoriat!$A$5:$A$44,0)),"Kyllä")="Ei")),0,ROUND(H5*N(I5)/(1+N(I5)),2)))</f>
        <v>0</v>
      </c>
      <c r="K5" s="22">
        <f>IF(H5="","",H5-J5)</f>
        <v>1000</v>
      </c>
      <c r="L5" s="16" t="inlineStr">
        <is>
          <t>Esimerkki</t>
        </is>
      </c>
    </row>
    <row r="6">
      <c r="A6" s="16" t="inlineStr">
        <is>
          <t>T-002</t>
        </is>
      </c>
      <c r="B6" s="17" t="n">
        <v>46029</v>
      </c>
      <c r="C6" s="18">
        <f>IF(B6="","",MONTH(B6))</f>
        <v>1</v>
      </c>
      <c r="D6" s="16" t="inlineStr">
        <is>
          <t>Myyntitulot</t>
        </is>
      </c>
      <c r="E6" s="19" t="str">
        <f>IF(D6="","",IFERROR(INDEX(Kategoriat!$B$5:$B$44,MATCH(D6,Kategoriat!$A$5:$A$44,0)),"Tarkista"))</f>
        <v>Tulo</v>
      </c>
      <c r="F6" s="16" t="inlineStr">
        <is>
          <t>Lasku 1001, verkkosivujen suunnittelu</t>
        </is>
      </c>
      <c r="G6" s="16" t="inlineStr">
        <is>
          <t>Asiakas Oy</t>
        </is>
      </c>
      <c r="H6" s="20" t="n">
        <v>1255</v>
      </c>
      <c r="I6" s="21" t="n">
        <v>0.255</v>
      </c>
      <c r="J6" s="22">
        <f>IF(H6="","",IF(OR(Aloitus!$B$8="Ei",AND(E6&lt;&gt;"Tulo",IFERROR(INDEX(Kategoriat!$D$5:$D$44,MATCH(D6,Kategoriat!$A$5:$A$44,0)),"Kyllä")="Ei")),0,ROUND(H6*N(I6)/(1+N(I6)),2)))</f>
        <v>255</v>
      </c>
      <c r="K6" s="22">
        <f>IF(H6="","",H6-J6)</f>
        <v>1000</v>
      </c>
      <c r="L6" s="16" t="inlineStr">
        <is>
          <t>Esimerkki</t>
        </is>
      </c>
    </row>
    <row r="7">
      <c r="A7" s="16" t="inlineStr">
        <is>
          <t>T-003</t>
        </is>
      </c>
      <c r="B7" s="17" t="n">
        <v>46031</v>
      </c>
      <c r="C7" s="18">
        <f>IF(B7="","",MONTH(B7))</f>
        <v>1</v>
      </c>
      <c r="D7" s="16" t="inlineStr">
        <is>
          <t>Ohjelmistot ja palvelut</t>
        </is>
      </c>
      <c r="E7" s="19" t="str">
        <f>IF(D7="","",IFERROR(INDEX(Kategoriat!$B$5:$B$44,MATCH(D7,Kategoriat!$A$5:$A$44,0)),"Tarkista"))</f>
        <v>Meno</v>
      </c>
      <c r="F7" s="16" t="inlineStr">
        <is>
          <t>Kuvankäsittelyohjelma, kuukausimaksu</t>
        </is>
      </c>
      <c r="G7" s="16" t="inlineStr">
        <is>
          <t>Ohjelmistotalo</t>
        </is>
      </c>
      <c r="H7" s="20" t="n">
        <v>25.1</v>
      </c>
      <c r="I7" s="21" t="n">
        <v>0.255</v>
      </c>
      <c r="J7" s="22">
        <f>IF(H7="","",IF(OR(Aloitus!$B$8="Ei",AND(E7&lt;&gt;"Tulo",IFERROR(INDEX(Kategoriat!$D$5:$D$44,MATCH(D7,Kategoriat!$A$5:$A$44,0)),"Kyllä")="Ei")),0,ROUND(H7*N(I7)/(1+N(I7)),2)))</f>
        <v>5.1</v>
      </c>
      <c r="K7" s="22">
        <f>IF(H7="","",H7-J7)</f>
        <v>20</v>
      </c>
      <c r="L7" s="16" t="inlineStr">
        <is>
          <t>Esimerkki</t>
        </is>
      </c>
    </row>
    <row r="8">
      <c r="A8" s="16" t="inlineStr">
        <is>
          <t>T-004</t>
        </is>
      </c>
      <c r="B8" s="17" t="n">
        <v>46037</v>
      </c>
      <c r="C8" s="18">
        <f>IF(B8="","",MONTH(B8))</f>
        <v>1</v>
      </c>
      <c r="D8" s="16" t="inlineStr">
        <is>
          <t>Edustus</t>
        </is>
      </c>
      <c r="E8" s="19" t="str">
        <f>IF(D8="","",IFERROR(INDEX(Kategoriat!$B$5:$B$44,MATCH(D8,Kategoriat!$A$5:$A$44,0)),"Tarkista"))</f>
        <v>Meno</v>
      </c>
      <c r="F8" s="16" t="inlineStr">
        <is>
          <t>Asiakaslounas, 2 henkeä</t>
        </is>
      </c>
      <c r="G8" s="16" t="inlineStr">
        <is>
          <t>Ravintola</t>
        </is>
      </c>
      <c r="H8" s="20" t="n">
        <v>56.75</v>
      </c>
      <c r="I8" s="21" t="n">
        <v>0.135</v>
      </c>
      <c r="J8" s="22">
        <f>IF(H8="","",IF(OR(Aloitus!$B$8="Ei",AND(E8&lt;&gt;"Tulo",IFERROR(INDEX(Kategoriat!$D$5:$D$44,MATCH(D8,Kategoriat!$A$5:$A$44,0)),"Kyllä")="Ei")),0,ROUND(H8*N(I8)/(1+N(I8)),2)))</f>
        <v>0</v>
      </c>
      <c r="K8" s="22">
        <f>IF(H8="","",H8-J8)</f>
        <v>56.75</v>
      </c>
      <c r="L8" s="16" t="inlineStr">
        <is>
          <t>Esimerkki</t>
        </is>
      </c>
    </row>
    <row r="9">
      <c r="A9" s="16" t="inlineStr">
        <is>
          <t>T-005</t>
        </is>
      </c>
      <c r="B9" s="17" t="n">
        <v>46053</v>
      </c>
      <c r="C9" s="18">
        <f>IF(B9="","",MONTH(B9))</f>
        <v>1</v>
      </c>
      <c r="D9" s="16" t="inlineStr">
        <is>
          <t>Yksityisotto</t>
        </is>
      </c>
      <c r="E9" s="19" t="str">
        <f>IF(D9="","",IFERROR(INDEX(Kategoriat!$B$5:$B$44,MATCH(D9,Kategoriat!$A$5:$A$44,0)),"Tarkista"))</f>
        <v>Yksityisotto</v>
      </c>
      <c r="F9" s="16" t="inlineStr">
        <is>
          <t>Oma nosto</t>
        </is>
      </c>
      <c r="G9" s="16" t="inlineStr">
        <is>
          <t>Oma tili</t>
        </is>
      </c>
      <c r="H9" s="20" t="n">
        <v>600</v>
      </c>
      <c r="I9" s="21" t="n">
        <v>0</v>
      </c>
      <c r="J9" s="22">
        <f>IF(H9="","",IF(OR(Aloitus!$B$8="Ei",AND(E9&lt;&gt;"Tulo",IFERROR(INDEX(Kategoriat!$D$5:$D$44,MATCH(D9,Kategoriat!$A$5:$A$44,0)),"Kyllä")="Ei")),0,ROUND(H9*N(I9)/(1+N(I9)),2)))</f>
        <v>0</v>
      </c>
      <c r="K9" s="22">
        <f>IF(H9="","",H9-J9)</f>
        <v>600</v>
      </c>
      <c r="L9" s="16" t="inlineStr">
        <is>
          <t>Esimerkki</t>
        </is>
      </c>
    </row>
    <row r="10">
      <c r="A10" s="23" t="n"/>
      <c r="B10" s="24" t="n"/>
      <c r="C10" s="25" t="str">
        <f>IF(B10="","",MONTH(B10))</f>
        <v/>
      </c>
      <c r="D10" s="23" t="n"/>
      <c r="E10" s="26" t="str">
        <f>IF(D10="","",IFERROR(INDEX(Kategoriat!$B$5:$B$44,MATCH(D10,Kategoriat!$A$5:$A$44,0)),"Tarkista"))</f>
        <v/>
      </c>
      <c r="F10" s="23" t="n"/>
      <c r="G10" s="23" t="n"/>
      <c r="H10" s="27" t="n"/>
      <c r="I10" s="28" t="n"/>
      <c r="J10" s="29" t="str">
        <f>IF(H10="","",IF(OR(Aloitus!$B$8="Ei",AND(E10&lt;&gt;"Tulo",IFERROR(INDEX(Kategoriat!$D$5:$D$44,MATCH(D10,Kategoriat!$A$5:$A$44,0)),"Kyllä")="Ei")),0,ROUND(H10*N(I10)/(1+N(I10)),2)))</f>
        <v/>
      </c>
      <c r="K10" s="29" t="str">
        <f>IF(H10="","",H10-J10)</f>
        <v/>
      </c>
      <c r="L10" s="23" t="n"/>
    </row>
    <row r="11">
      <c r="A11" s="23" t="n"/>
      <c r="B11" s="24" t="n"/>
      <c r="C11" s="25" t="str">
        <f>IF(B11="","",MONTH(B11))</f>
        <v/>
      </c>
      <c r="D11" s="23" t="n"/>
      <c r="E11" s="26" t="str">
        <f>IF(D11="","",IFERROR(INDEX(Kategoriat!$B$5:$B$44,MATCH(D11,Kategoriat!$A$5:$A$44,0)),"Tarkista"))</f>
        <v/>
      </c>
      <c r="F11" s="23" t="n"/>
      <c r="G11" s="23" t="n"/>
      <c r="H11" s="27" t="n"/>
      <c r="I11" s="28" t="n"/>
      <c r="J11" s="29" t="str">
        <f>IF(H11="","",IF(OR(Aloitus!$B$8="Ei",AND(E11&lt;&gt;"Tulo",IFERROR(INDEX(Kategoriat!$D$5:$D$44,MATCH(D11,Kategoriat!$A$5:$A$44,0)),"Kyllä")="Ei")),0,ROUND(H11*N(I11)/(1+N(I11)),2)))</f>
        <v/>
      </c>
      <c r="K11" s="29" t="str">
        <f>IF(H11="","",H11-J11)</f>
        <v/>
      </c>
      <c r="L11" s="23" t="n"/>
    </row>
    <row r="12">
      <c r="A12" s="23" t="n"/>
      <c r="B12" s="24" t="n"/>
      <c r="C12" s="25" t="str">
        <f>IF(B12="","",MONTH(B12))</f>
        <v/>
      </c>
      <c r="D12" s="23" t="n"/>
      <c r="E12" s="26" t="str">
        <f>IF(D12="","",IFERROR(INDEX(Kategoriat!$B$5:$B$44,MATCH(D12,Kategoriat!$A$5:$A$44,0)),"Tarkista"))</f>
        <v/>
      </c>
      <c r="F12" s="23" t="n"/>
      <c r="G12" s="23" t="n"/>
      <c r="H12" s="27" t="n"/>
      <c r="I12" s="28" t="n"/>
      <c r="J12" s="29" t="str">
        <f>IF(H12="","",IF(OR(Aloitus!$B$8="Ei",AND(E12&lt;&gt;"Tulo",IFERROR(INDEX(Kategoriat!$D$5:$D$44,MATCH(D12,Kategoriat!$A$5:$A$44,0)),"Kyllä")="Ei")),0,ROUND(H12*N(I12)/(1+N(I12)),2)))</f>
        <v/>
      </c>
      <c r="K12" s="29" t="str">
        <f>IF(H12="","",H12-J12)</f>
        <v/>
      </c>
      <c r="L12" s="23" t="n"/>
    </row>
    <row r="13">
      <c r="A13" s="23" t="n"/>
      <c r="B13" s="24" t="n"/>
      <c r="C13" s="25" t="str">
        <f>IF(B13="","",MONTH(B13))</f>
        <v/>
      </c>
      <c r="D13" s="23" t="n"/>
      <c r="E13" s="26" t="str">
        <f>IF(D13="","",IFERROR(INDEX(Kategoriat!$B$5:$B$44,MATCH(D13,Kategoriat!$A$5:$A$44,0)),"Tarkista"))</f>
        <v/>
      </c>
      <c r="F13" s="23" t="n"/>
      <c r="G13" s="23" t="n"/>
      <c r="H13" s="27" t="n"/>
      <c r="I13" s="28" t="n"/>
      <c r="J13" s="29" t="str">
        <f>IF(H13="","",IF(OR(Aloitus!$B$8="Ei",AND(E13&lt;&gt;"Tulo",IFERROR(INDEX(Kategoriat!$D$5:$D$44,MATCH(D13,Kategoriat!$A$5:$A$44,0)),"Kyllä")="Ei")),0,ROUND(H13*N(I13)/(1+N(I13)),2)))</f>
        <v/>
      </c>
      <c r="K13" s="29" t="str">
        <f>IF(H13="","",H13-J13)</f>
        <v/>
      </c>
      <c r="L13" s="23" t="n"/>
    </row>
    <row r="14">
      <c r="A14" s="23" t="n"/>
      <c r="B14" s="24" t="n"/>
      <c r="C14" s="25" t="str">
        <f>IF(B14="","",MONTH(B14))</f>
        <v/>
      </c>
      <c r="D14" s="23" t="n"/>
      <c r="E14" s="26" t="str">
        <f>IF(D14="","",IFERROR(INDEX(Kategoriat!$B$5:$B$44,MATCH(D14,Kategoriat!$A$5:$A$44,0)),"Tarkista"))</f>
        <v/>
      </c>
      <c r="F14" s="23" t="n"/>
      <c r="G14" s="23" t="n"/>
      <c r="H14" s="27" t="n"/>
      <c r="I14" s="28" t="n"/>
      <c r="J14" s="29" t="str">
        <f>IF(H14="","",IF(OR(Aloitus!$B$8="Ei",AND(E14&lt;&gt;"Tulo",IFERROR(INDEX(Kategoriat!$D$5:$D$44,MATCH(D14,Kategoriat!$A$5:$A$44,0)),"Kyllä")="Ei")),0,ROUND(H14*N(I14)/(1+N(I14)),2)))</f>
        <v/>
      </c>
      <c r="K14" s="29" t="str">
        <f>IF(H14="","",H14-J14)</f>
        <v/>
      </c>
      <c r="L14" s="23" t="n"/>
    </row>
    <row r="15">
      <c r="A15" s="23" t="n"/>
      <c r="B15" s="24" t="n"/>
      <c r="C15" s="25" t="str">
        <f>IF(B15="","",MONTH(B15))</f>
        <v/>
      </c>
      <c r="D15" s="23" t="n"/>
      <c r="E15" s="26" t="str">
        <f>IF(D15="","",IFERROR(INDEX(Kategoriat!$B$5:$B$44,MATCH(D15,Kategoriat!$A$5:$A$44,0)),"Tarkista"))</f>
        <v/>
      </c>
      <c r="F15" s="23" t="n"/>
      <c r="G15" s="23" t="n"/>
      <c r="H15" s="27" t="n"/>
      <c r="I15" s="28" t="n"/>
      <c r="J15" s="29" t="str">
        <f>IF(H15="","",IF(OR(Aloitus!$B$8="Ei",AND(E15&lt;&gt;"Tulo",IFERROR(INDEX(Kategoriat!$D$5:$D$44,MATCH(D15,Kategoriat!$A$5:$A$44,0)),"Kyllä")="Ei")),0,ROUND(H15*N(I15)/(1+N(I15)),2)))</f>
        <v/>
      </c>
      <c r="K15" s="29" t="str">
        <f>IF(H15="","",H15-J15)</f>
        <v/>
      </c>
      <c r="L15" s="23" t="n"/>
    </row>
    <row r="16">
      <c r="A16" s="23" t="n"/>
      <c r="B16" s="24" t="n"/>
      <c r="C16" s="25" t="str">
        <f>IF(B16="","",MONTH(B16))</f>
        <v/>
      </c>
      <c r="D16" s="23" t="n"/>
      <c r="E16" s="26" t="str">
        <f>IF(D16="","",IFERROR(INDEX(Kategoriat!$B$5:$B$44,MATCH(D16,Kategoriat!$A$5:$A$44,0)),"Tarkista"))</f>
        <v/>
      </c>
      <c r="F16" s="23" t="n"/>
      <c r="G16" s="23" t="n"/>
      <c r="H16" s="27" t="n"/>
      <c r="I16" s="28" t="n"/>
      <c r="J16" s="29" t="str">
        <f>IF(H16="","",IF(OR(Aloitus!$B$8="Ei",AND(E16&lt;&gt;"Tulo",IFERROR(INDEX(Kategoriat!$D$5:$D$44,MATCH(D16,Kategoriat!$A$5:$A$44,0)),"Kyllä")="Ei")),0,ROUND(H16*N(I16)/(1+N(I16)),2)))</f>
        <v/>
      </c>
      <c r="K16" s="29" t="str">
        <f>IF(H16="","",H16-J16)</f>
        <v/>
      </c>
      <c r="L16" s="23" t="n"/>
    </row>
    <row r="17">
      <c r="A17" s="23" t="n"/>
      <c r="B17" s="24" t="n"/>
      <c r="C17" s="25" t="str">
        <f>IF(B17="","",MONTH(B17))</f>
        <v/>
      </c>
      <c r="D17" s="23" t="n"/>
      <c r="E17" s="26" t="str">
        <f>IF(D17="","",IFERROR(INDEX(Kategoriat!$B$5:$B$44,MATCH(D17,Kategoriat!$A$5:$A$44,0)),"Tarkista"))</f>
        <v/>
      </c>
      <c r="F17" s="23" t="n"/>
      <c r="G17" s="23" t="n"/>
      <c r="H17" s="27" t="n"/>
      <c r="I17" s="28" t="n"/>
      <c r="J17" s="29" t="str">
        <f>IF(H17="","",IF(OR(Aloitus!$B$8="Ei",AND(E17&lt;&gt;"Tulo",IFERROR(INDEX(Kategoriat!$D$5:$D$44,MATCH(D17,Kategoriat!$A$5:$A$44,0)),"Kyllä")="Ei")),0,ROUND(H17*N(I17)/(1+N(I17)),2)))</f>
        <v/>
      </c>
      <c r="K17" s="29" t="str">
        <f>IF(H17="","",H17-J17)</f>
        <v/>
      </c>
      <c r="L17" s="23" t="n"/>
    </row>
    <row r="18">
      <c r="A18" s="23" t="n"/>
      <c r="B18" s="24" t="n"/>
      <c r="C18" s="25" t="str">
        <f>IF(B18="","",MONTH(B18))</f>
        <v/>
      </c>
      <c r="D18" s="23" t="n"/>
      <c r="E18" s="26" t="str">
        <f>IF(D18="","",IFERROR(INDEX(Kategoriat!$B$5:$B$44,MATCH(D18,Kategoriat!$A$5:$A$44,0)),"Tarkista"))</f>
        <v/>
      </c>
      <c r="F18" s="23" t="n"/>
      <c r="G18" s="23" t="n"/>
      <c r="H18" s="27" t="n"/>
      <c r="I18" s="28" t="n"/>
      <c r="J18" s="29" t="str">
        <f>IF(H18="","",IF(OR(Aloitus!$B$8="Ei",AND(E18&lt;&gt;"Tulo",IFERROR(INDEX(Kategoriat!$D$5:$D$44,MATCH(D18,Kategoriat!$A$5:$A$44,0)),"Kyllä")="Ei")),0,ROUND(H18*N(I18)/(1+N(I18)),2)))</f>
        <v/>
      </c>
      <c r="K18" s="29" t="str">
        <f>IF(H18="","",H18-J18)</f>
        <v/>
      </c>
      <c r="L18" s="23" t="n"/>
    </row>
    <row r="19">
      <c r="A19" s="23" t="n"/>
      <c r="B19" s="24" t="n"/>
      <c r="C19" s="25" t="str">
        <f>IF(B19="","",MONTH(B19))</f>
        <v/>
      </c>
      <c r="D19" s="23" t="n"/>
      <c r="E19" s="26" t="str">
        <f>IF(D19="","",IFERROR(INDEX(Kategoriat!$B$5:$B$44,MATCH(D19,Kategoriat!$A$5:$A$44,0)),"Tarkista"))</f>
        <v/>
      </c>
      <c r="F19" s="23" t="n"/>
      <c r="G19" s="23" t="n"/>
      <c r="H19" s="27" t="n"/>
      <c r="I19" s="28" t="n"/>
      <c r="J19" s="29" t="str">
        <f>IF(H19="","",IF(OR(Aloitus!$B$8="Ei",AND(E19&lt;&gt;"Tulo",IFERROR(INDEX(Kategoriat!$D$5:$D$44,MATCH(D19,Kategoriat!$A$5:$A$44,0)),"Kyllä")="Ei")),0,ROUND(H19*N(I19)/(1+N(I19)),2)))</f>
        <v/>
      </c>
      <c r="K19" s="29" t="str">
        <f>IF(H19="","",H19-J19)</f>
        <v/>
      </c>
      <c r="L19" s="23" t="n"/>
    </row>
    <row r="20">
      <c r="A20" s="23" t="n"/>
      <c r="B20" s="24" t="n"/>
      <c r="C20" s="25" t="str">
        <f>IF(B20="","",MONTH(B20))</f>
        <v/>
      </c>
      <c r="D20" s="23" t="n"/>
      <c r="E20" s="26" t="str">
        <f>IF(D20="","",IFERROR(INDEX(Kategoriat!$B$5:$B$44,MATCH(D20,Kategoriat!$A$5:$A$44,0)),"Tarkista"))</f>
        <v/>
      </c>
      <c r="F20" s="23" t="n"/>
      <c r="G20" s="23" t="n"/>
      <c r="H20" s="27" t="n"/>
      <c r="I20" s="28" t="n"/>
      <c r="J20" s="29" t="str">
        <f>IF(H20="","",IF(OR(Aloitus!$B$8="Ei",AND(E20&lt;&gt;"Tulo",IFERROR(INDEX(Kategoriat!$D$5:$D$44,MATCH(D20,Kategoriat!$A$5:$A$44,0)),"Kyllä")="Ei")),0,ROUND(H20*N(I20)/(1+N(I20)),2)))</f>
        <v/>
      </c>
      <c r="K20" s="29" t="str">
        <f>IF(H20="","",H20-J20)</f>
        <v/>
      </c>
      <c r="L20" s="23" t="n"/>
    </row>
    <row r="21">
      <c r="A21" s="23" t="n"/>
      <c r="B21" s="24" t="n"/>
      <c r="C21" s="25" t="str">
        <f>IF(B21="","",MONTH(B21))</f>
        <v/>
      </c>
      <c r="D21" s="23" t="n"/>
      <c r="E21" s="26" t="str">
        <f>IF(D21="","",IFERROR(INDEX(Kategoriat!$B$5:$B$44,MATCH(D21,Kategoriat!$A$5:$A$44,0)),"Tarkista"))</f>
        <v/>
      </c>
      <c r="F21" s="23" t="n"/>
      <c r="G21" s="23" t="n"/>
      <c r="H21" s="27" t="n"/>
      <c r="I21" s="28" t="n"/>
      <c r="J21" s="29" t="str">
        <f>IF(H21="","",IF(OR(Aloitus!$B$8="Ei",AND(E21&lt;&gt;"Tulo",IFERROR(INDEX(Kategoriat!$D$5:$D$44,MATCH(D21,Kategoriat!$A$5:$A$44,0)),"Kyllä")="Ei")),0,ROUND(H21*N(I21)/(1+N(I21)),2)))</f>
        <v/>
      </c>
      <c r="K21" s="29" t="str">
        <f>IF(H21="","",H21-J21)</f>
        <v/>
      </c>
      <c r="L21" s="23" t="n"/>
    </row>
    <row r="22">
      <c r="A22" s="23" t="n"/>
      <c r="B22" s="24" t="n"/>
      <c r="C22" s="25" t="str">
        <f>IF(B22="","",MONTH(B22))</f>
        <v/>
      </c>
      <c r="D22" s="23" t="n"/>
      <c r="E22" s="26" t="str">
        <f>IF(D22="","",IFERROR(INDEX(Kategoriat!$B$5:$B$44,MATCH(D22,Kategoriat!$A$5:$A$44,0)),"Tarkista"))</f>
        <v/>
      </c>
      <c r="F22" s="23" t="n"/>
      <c r="G22" s="23" t="n"/>
      <c r="H22" s="27" t="n"/>
      <c r="I22" s="28" t="n"/>
      <c r="J22" s="29" t="str">
        <f>IF(H22="","",IF(OR(Aloitus!$B$8="Ei",AND(E22&lt;&gt;"Tulo",IFERROR(INDEX(Kategoriat!$D$5:$D$44,MATCH(D22,Kategoriat!$A$5:$A$44,0)),"Kyllä")="Ei")),0,ROUND(H22*N(I22)/(1+N(I22)),2)))</f>
        <v/>
      </c>
      <c r="K22" s="29" t="str">
        <f>IF(H22="","",H22-J22)</f>
        <v/>
      </c>
      <c r="L22" s="23" t="n"/>
    </row>
    <row r="23">
      <c r="A23" s="23" t="n"/>
      <c r="B23" s="24" t="n"/>
      <c r="C23" s="25" t="str">
        <f>IF(B23="","",MONTH(B23))</f>
        <v/>
      </c>
      <c r="D23" s="23" t="n"/>
      <c r="E23" s="26" t="str">
        <f>IF(D23="","",IFERROR(INDEX(Kategoriat!$B$5:$B$44,MATCH(D23,Kategoriat!$A$5:$A$44,0)),"Tarkista"))</f>
        <v/>
      </c>
      <c r="F23" s="23" t="n"/>
      <c r="G23" s="23" t="n"/>
      <c r="H23" s="27" t="n"/>
      <c r="I23" s="28" t="n"/>
      <c r="J23" s="29" t="str">
        <f>IF(H23="","",IF(OR(Aloitus!$B$8="Ei",AND(E23&lt;&gt;"Tulo",IFERROR(INDEX(Kategoriat!$D$5:$D$44,MATCH(D23,Kategoriat!$A$5:$A$44,0)),"Kyllä")="Ei")),0,ROUND(H23*N(I23)/(1+N(I23)),2)))</f>
        <v/>
      </c>
      <c r="K23" s="29" t="str">
        <f>IF(H23="","",H23-J23)</f>
        <v/>
      </c>
      <c r="L23" s="23" t="n"/>
    </row>
    <row r="24">
      <c r="A24" s="23" t="n"/>
      <c r="B24" s="24" t="n"/>
      <c r="C24" s="25" t="str">
        <f>IF(B24="","",MONTH(B24))</f>
        <v/>
      </c>
      <c r="D24" s="23" t="n"/>
      <c r="E24" s="26" t="str">
        <f>IF(D24="","",IFERROR(INDEX(Kategoriat!$B$5:$B$44,MATCH(D24,Kategoriat!$A$5:$A$44,0)),"Tarkista"))</f>
        <v/>
      </c>
      <c r="F24" s="23" t="n"/>
      <c r="G24" s="23" t="n"/>
      <c r="H24" s="27" t="n"/>
      <c r="I24" s="28" t="n"/>
      <c r="J24" s="29" t="str">
        <f>IF(H24="","",IF(OR(Aloitus!$B$8="Ei",AND(E24&lt;&gt;"Tulo",IFERROR(INDEX(Kategoriat!$D$5:$D$44,MATCH(D24,Kategoriat!$A$5:$A$44,0)),"Kyllä")="Ei")),0,ROUND(H24*N(I24)/(1+N(I24)),2)))</f>
        <v/>
      </c>
      <c r="K24" s="29" t="str">
        <f>IF(H24="","",H24-J24)</f>
        <v/>
      </c>
      <c r="L24" s="23" t="n"/>
    </row>
    <row r="25">
      <c r="A25" s="23" t="n"/>
      <c r="B25" s="24" t="n"/>
      <c r="C25" s="25" t="str">
        <f>IF(B25="","",MONTH(B25))</f>
        <v/>
      </c>
      <c r="D25" s="23" t="n"/>
      <c r="E25" s="26" t="str">
        <f>IF(D25="","",IFERROR(INDEX(Kategoriat!$B$5:$B$44,MATCH(D25,Kategoriat!$A$5:$A$44,0)),"Tarkista"))</f>
        <v/>
      </c>
      <c r="F25" s="23" t="n"/>
      <c r="G25" s="23" t="n"/>
      <c r="H25" s="27" t="n"/>
      <c r="I25" s="28" t="n"/>
      <c r="J25" s="29" t="str">
        <f>IF(H25="","",IF(OR(Aloitus!$B$8="Ei",AND(E25&lt;&gt;"Tulo",IFERROR(INDEX(Kategoriat!$D$5:$D$44,MATCH(D25,Kategoriat!$A$5:$A$44,0)),"Kyllä")="Ei")),0,ROUND(H25*N(I25)/(1+N(I25)),2)))</f>
        <v/>
      </c>
      <c r="K25" s="29" t="str">
        <f>IF(H25="","",H25-J25)</f>
        <v/>
      </c>
      <c r="L25" s="23" t="n"/>
    </row>
    <row r="26">
      <c r="A26" s="23" t="n"/>
      <c r="B26" s="24" t="n"/>
      <c r="C26" s="25" t="str">
        <f>IF(B26="","",MONTH(B26))</f>
        <v/>
      </c>
      <c r="D26" s="23" t="n"/>
      <c r="E26" s="26" t="str">
        <f>IF(D26="","",IFERROR(INDEX(Kategoriat!$B$5:$B$44,MATCH(D26,Kategoriat!$A$5:$A$44,0)),"Tarkista"))</f>
        <v/>
      </c>
      <c r="F26" s="23" t="n"/>
      <c r="G26" s="23" t="n"/>
      <c r="H26" s="27" t="n"/>
      <c r="I26" s="28" t="n"/>
      <c r="J26" s="29" t="str">
        <f>IF(H26="","",IF(OR(Aloitus!$B$8="Ei",AND(E26&lt;&gt;"Tulo",IFERROR(INDEX(Kategoriat!$D$5:$D$44,MATCH(D26,Kategoriat!$A$5:$A$44,0)),"Kyllä")="Ei")),0,ROUND(H26*N(I26)/(1+N(I26)),2)))</f>
        <v/>
      </c>
      <c r="K26" s="29" t="str">
        <f>IF(H26="","",H26-J26)</f>
        <v/>
      </c>
      <c r="L26" s="23" t="n"/>
    </row>
    <row r="27">
      <c r="A27" s="23" t="n"/>
      <c r="B27" s="24" t="n"/>
      <c r="C27" s="25" t="str">
        <f>IF(B27="","",MONTH(B27))</f>
        <v/>
      </c>
      <c r="D27" s="23" t="n"/>
      <c r="E27" s="26" t="str">
        <f>IF(D27="","",IFERROR(INDEX(Kategoriat!$B$5:$B$44,MATCH(D27,Kategoriat!$A$5:$A$44,0)),"Tarkista"))</f>
        <v/>
      </c>
      <c r="F27" s="23" t="n"/>
      <c r="G27" s="23" t="n"/>
      <c r="H27" s="27" t="n"/>
      <c r="I27" s="28" t="n"/>
      <c r="J27" s="29" t="str">
        <f>IF(H27="","",IF(OR(Aloitus!$B$8="Ei",AND(E27&lt;&gt;"Tulo",IFERROR(INDEX(Kategoriat!$D$5:$D$44,MATCH(D27,Kategoriat!$A$5:$A$44,0)),"Kyllä")="Ei")),0,ROUND(H27*N(I27)/(1+N(I27)),2)))</f>
        <v/>
      </c>
      <c r="K27" s="29" t="str">
        <f>IF(H27="","",H27-J27)</f>
        <v/>
      </c>
      <c r="L27" s="23" t="n"/>
    </row>
    <row r="28">
      <c r="A28" s="23" t="n"/>
      <c r="B28" s="24" t="n"/>
      <c r="C28" s="25" t="str">
        <f>IF(B28="","",MONTH(B28))</f>
        <v/>
      </c>
      <c r="D28" s="23" t="n"/>
      <c r="E28" s="26" t="str">
        <f>IF(D28="","",IFERROR(INDEX(Kategoriat!$B$5:$B$44,MATCH(D28,Kategoriat!$A$5:$A$44,0)),"Tarkista"))</f>
        <v/>
      </c>
      <c r="F28" s="23" t="n"/>
      <c r="G28" s="23" t="n"/>
      <c r="H28" s="27" t="n"/>
      <c r="I28" s="28" t="n"/>
      <c r="J28" s="29" t="str">
        <f>IF(H28="","",IF(OR(Aloitus!$B$8="Ei",AND(E28&lt;&gt;"Tulo",IFERROR(INDEX(Kategoriat!$D$5:$D$44,MATCH(D28,Kategoriat!$A$5:$A$44,0)),"Kyllä")="Ei")),0,ROUND(H28*N(I28)/(1+N(I28)),2)))</f>
        <v/>
      </c>
      <c r="K28" s="29" t="str">
        <f>IF(H28="","",H28-J28)</f>
        <v/>
      </c>
      <c r="L28" s="23" t="n"/>
    </row>
    <row r="29">
      <c r="A29" s="23" t="n"/>
      <c r="B29" s="24" t="n"/>
      <c r="C29" s="25" t="str">
        <f>IF(B29="","",MONTH(B29))</f>
        <v/>
      </c>
      <c r="D29" s="23" t="n"/>
      <c r="E29" s="26" t="str">
        <f>IF(D29="","",IFERROR(INDEX(Kategoriat!$B$5:$B$44,MATCH(D29,Kategoriat!$A$5:$A$44,0)),"Tarkista"))</f>
        <v/>
      </c>
      <c r="F29" s="23" t="n"/>
      <c r="G29" s="23" t="n"/>
      <c r="H29" s="27" t="n"/>
      <c r="I29" s="28" t="n"/>
      <c r="J29" s="29" t="str">
        <f>IF(H29="","",IF(OR(Aloitus!$B$8="Ei",AND(E29&lt;&gt;"Tulo",IFERROR(INDEX(Kategoriat!$D$5:$D$44,MATCH(D29,Kategoriat!$A$5:$A$44,0)),"Kyllä")="Ei")),0,ROUND(H29*N(I29)/(1+N(I29)),2)))</f>
        <v/>
      </c>
      <c r="K29" s="29" t="str">
        <f>IF(H29="","",H29-J29)</f>
        <v/>
      </c>
      <c r="L29" s="23" t="n"/>
    </row>
    <row r="30">
      <c r="A30" s="23" t="n"/>
      <c r="B30" s="24" t="n"/>
      <c r="C30" s="25" t="str">
        <f>IF(B30="","",MONTH(B30))</f>
        <v/>
      </c>
      <c r="D30" s="23" t="n"/>
      <c r="E30" s="26" t="str">
        <f>IF(D30="","",IFERROR(INDEX(Kategoriat!$B$5:$B$44,MATCH(D30,Kategoriat!$A$5:$A$44,0)),"Tarkista"))</f>
        <v/>
      </c>
      <c r="F30" s="23" t="n"/>
      <c r="G30" s="23" t="n"/>
      <c r="H30" s="27" t="n"/>
      <c r="I30" s="28" t="n"/>
      <c r="J30" s="29" t="str">
        <f>IF(H30="","",IF(OR(Aloitus!$B$8="Ei",AND(E30&lt;&gt;"Tulo",IFERROR(INDEX(Kategoriat!$D$5:$D$44,MATCH(D30,Kategoriat!$A$5:$A$44,0)),"Kyllä")="Ei")),0,ROUND(H30*N(I30)/(1+N(I30)),2)))</f>
        <v/>
      </c>
      <c r="K30" s="29" t="str">
        <f>IF(H30="","",H30-J30)</f>
        <v/>
      </c>
      <c r="L30" s="23" t="n"/>
    </row>
    <row r="31">
      <c r="A31" s="23" t="n"/>
      <c r="B31" s="24" t="n"/>
      <c r="C31" s="25" t="str">
        <f>IF(B31="","",MONTH(B31))</f>
        <v/>
      </c>
      <c r="D31" s="23" t="n"/>
      <c r="E31" s="26" t="str">
        <f>IF(D31="","",IFERROR(INDEX(Kategoriat!$B$5:$B$44,MATCH(D31,Kategoriat!$A$5:$A$44,0)),"Tarkista"))</f>
        <v/>
      </c>
      <c r="F31" s="23" t="n"/>
      <c r="G31" s="23" t="n"/>
      <c r="H31" s="27" t="n"/>
      <c r="I31" s="28" t="n"/>
      <c r="J31" s="29" t="str">
        <f>IF(H31="","",IF(OR(Aloitus!$B$8="Ei",AND(E31&lt;&gt;"Tulo",IFERROR(INDEX(Kategoriat!$D$5:$D$44,MATCH(D31,Kategoriat!$A$5:$A$44,0)),"Kyllä")="Ei")),0,ROUND(H31*N(I31)/(1+N(I31)),2)))</f>
        <v/>
      </c>
      <c r="K31" s="29" t="str">
        <f>IF(H31="","",H31-J31)</f>
        <v/>
      </c>
      <c r="L31" s="23" t="n"/>
    </row>
    <row r="32">
      <c r="A32" s="23" t="n"/>
      <c r="B32" s="24" t="n"/>
      <c r="C32" s="25" t="str">
        <f>IF(B32="","",MONTH(B32))</f>
        <v/>
      </c>
      <c r="D32" s="23" t="n"/>
      <c r="E32" s="26" t="str">
        <f>IF(D32="","",IFERROR(INDEX(Kategoriat!$B$5:$B$44,MATCH(D32,Kategoriat!$A$5:$A$44,0)),"Tarkista"))</f>
        <v/>
      </c>
      <c r="F32" s="23" t="n"/>
      <c r="G32" s="23" t="n"/>
      <c r="H32" s="27" t="n"/>
      <c r="I32" s="28" t="n"/>
      <c r="J32" s="29" t="str">
        <f>IF(H32="","",IF(OR(Aloitus!$B$8="Ei",AND(E32&lt;&gt;"Tulo",IFERROR(INDEX(Kategoriat!$D$5:$D$44,MATCH(D32,Kategoriat!$A$5:$A$44,0)),"Kyllä")="Ei")),0,ROUND(H32*N(I32)/(1+N(I32)),2)))</f>
        <v/>
      </c>
      <c r="K32" s="29" t="str">
        <f>IF(H32="","",H32-J32)</f>
        <v/>
      </c>
      <c r="L32" s="23" t="n"/>
    </row>
    <row r="33">
      <c r="A33" s="23" t="n"/>
      <c r="B33" s="24" t="n"/>
      <c r="C33" s="25" t="str">
        <f>IF(B33="","",MONTH(B33))</f>
        <v/>
      </c>
      <c r="D33" s="23" t="n"/>
      <c r="E33" s="26" t="str">
        <f>IF(D33="","",IFERROR(INDEX(Kategoriat!$B$5:$B$44,MATCH(D33,Kategoriat!$A$5:$A$44,0)),"Tarkista"))</f>
        <v/>
      </c>
      <c r="F33" s="23" t="n"/>
      <c r="G33" s="23" t="n"/>
      <c r="H33" s="27" t="n"/>
      <c r="I33" s="28" t="n"/>
      <c r="J33" s="29" t="str">
        <f>IF(H33="","",IF(OR(Aloitus!$B$8="Ei",AND(E33&lt;&gt;"Tulo",IFERROR(INDEX(Kategoriat!$D$5:$D$44,MATCH(D33,Kategoriat!$A$5:$A$44,0)),"Kyllä")="Ei")),0,ROUND(H33*N(I33)/(1+N(I33)),2)))</f>
        <v/>
      </c>
      <c r="K33" s="29" t="str">
        <f>IF(H33="","",H33-J33)</f>
        <v/>
      </c>
      <c r="L33" s="23" t="n"/>
    </row>
    <row r="34">
      <c r="A34" s="23" t="n"/>
      <c r="B34" s="24" t="n"/>
      <c r="C34" s="25" t="str">
        <f>IF(B34="","",MONTH(B34))</f>
        <v/>
      </c>
      <c r="D34" s="23" t="n"/>
      <c r="E34" s="26" t="str">
        <f>IF(D34="","",IFERROR(INDEX(Kategoriat!$B$5:$B$44,MATCH(D34,Kategoriat!$A$5:$A$44,0)),"Tarkista"))</f>
        <v/>
      </c>
      <c r="F34" s="23" t="n"/>
      <c r="G34" s="23" t="n"/>
      <c r="H34" s="27" t="n"/>
      <c r="I34" s="28" t="n"/>
      <c r="J34" s="29" t="str">
        <f>IF(H34="","",IF(OR(Aloitus!$B$8="Ei",AND(E34&lt;&gt;"Tulo",IFERROR(INDEX(Kategoriat!$D$5:$D$44,MATCH(D34,Kategoriat!$A$5:$A$44,0)),"Kyllä")="Ei")),0,ROUND(H34*N(I34)/(1+N(I34)),2)))</f>
        <v/>
      </c>
      <c r="K34" s="29" t="str">
        <f>IF(H34="","",H34-J34)</f>
        <v/>
      </c>
      <c r="L34" s="23" t="n"/>
    </row>
    <row r="35">
      <c r="A35" s="23" t="n"/>
      <c r="B35" s="24" t="n"/>
      <c r="C35" s="25" t="str">
        <f>IF(B35="","",MONTH(B35))</f>
        <v/>
      </c>
      <c r="D35" s="23" t="n"/>
      <c r="E35" s="26" t="str">
        <f>IF(D35="","",IFERROR(INDEX(Kategoriat!$B$5:$B$44,MATCH(D35,Kategoriat!$A$5:$A$44,0)),"Tarkista"))</f>
        <v/>
      </c>
      <c r="F35" s="23" t="n"/>
      <c r="G35" s="23" t="n"/>
      <c r="H35" s="27" t="n"/>
      <c r="I35" s="28" t="n"/>
      <c r="J35" s="29" t="str">
        <f>IF(H35="","",IF(OR(Aloitus!$B$8="Ei",AND(E35&lt;&gt;"Tulo",IFERROR(INDEX(Kategoriat!$D$5:$D$44,MATCH(D35,Kategoriat!$A$5:$A$44,0)),"Kyllä")="Ei")),0,ROUND(H35*N(I35)/(1+N(I35)),2)))</f>
        <v/>
      </c>
      <c r="K35" s="29" t="str">
        <f>IF(H35="","",H35-J35)</f>
        <v/>
      </c>
      <c r="L35" s="23" t="n"/>
    </row>
    <row r="36">
      <c r="A36" s="23" t="n"/>
      <c r="B36" s="24" t="n"/>
      <c r="C36" s="25" t="str">
        <f>IF(B36="","",MONTH(B36))</f>
        <v/>
      </c>
      <c r="D36" s="23" t="n"/>
      <c r="E36" s="26" t="str">
        <f>IF(D36="","",IFERROR(INDEX(Kategoriat!$B$5:$B$44,MATCH(D36,Kategoriat!$A$5:$A$44,0)),"Tarkista"))</f>
        <v/>
      </c>
      <c r="F36" s="23" t="n"/>
      <c r="G36" s="23" t="n"/>
      <c r="H36" s="27" t="n"/>
      <c r="I36" s="28" t="n"/>
      <c r="J36" s="29" t="str">
        <f>IF(H36="","",IF(OR(Aloitus!$B$8="Ei",AND(E36&lt;&gt;"Tulo",IFERROR(INDEX(Kategoriat!$D$5:$D$44,MATCH(D36,Kategoriat!$A$5:$A$44,0)),"Kyllä")="Ei")),0,ROUND(H36*N(I36)/(1+N(I36)),2)))</f>
        <v/>
      </c>
      <c r="K36" s="29" t="str">
        <f>IF(H36="","",H36-J36)</f>
        <v/>
      </c>
      <c r="L36" s="23" t="n"/>
    </row>
    <row r="37">
      <c r="A37" s="23" t="n"/>
      <c r="B37" s="24" t="n"/>
      <c r="C37" s="25" t="str">
        <f>IF(B37="","",MONTH(B37))</f>
        <v/>
      </c>
      <c r="D37" s="23" t="n"/>
      <c r="E37" s="26" t="str">
        <f>IF(D37="","",IFERROR(INDEX(Kategoriat!$B$5:$B$44,MATCH(D37,Kategoriat!$A$5:$A$44,0)),"Tarkista"))</f>
        <v/>
      </c>
      <c r="F37" s="23" t="n"/>
      <c r="G37" s="23" t="n"/>
      <c r="H37" s="27" t="n"/>
      <c r="I37" s="28" t="n"/>
      <c r="J37" s="29" t="str">
        <f>IF(H37="","",IF(OR(Aloitus!$B$8="Ei",AND(E37&lt;&gt;"Tulo",IFERROR(INDEX(Kategoriat!$D$5:$D$44,MATCH(D37,Kategoriat!$A$5:$A$44,0)),"Kyllä")="Ei")),0,ROUND(H37*N(I37)/(1+N(I37)),2)))</f>
        <v/>
      </c>
      <c r="K37" s="29" t="str">
        <f>IF(H37="","",H37-J37)</f>
        <v/>
      </c>
      <c r="L37" s="23" t="n"/>
    </row>
    <row r="38">
      <c r="A38" s="23" t="n"/>
      <c r="B38" s="24" t="n"/>
      <c r="C38" s="25" t="str">
        <f>IF(B38="","",MONTH(B38))</f>
        <v/>
      </c>
      <c r="D38" s="23" t="n"/>
      <c r="E38" s="26" t="str">
        <f>IF(D38="","",IFERROR(INDEX(Kategoriat!$B$5:$B$44,MATCH(D38,Kategoriat!$A$5:$A$44,0)),"Tarkista"))</f>
        <v/>
      </c>
      <c r="F38" s="23" t="n"/>
      <c r="G38" s="23" t="n"/>
      <c r="H38" s="27" t="n"/>
      <c r="I38" s="28" t="n"/>
      <c r="J38" s="29" t="str">
        <f>IF(H38="","",IF(OR(Aloitus!$B$8="Ei",AND(E38&lt;&gt;"Tulo",IFERROR(INDEX(Kategoriat!$D$5:$D$44,MATCH(D38,Kategoriat!$A$5:$A$44,0)),"Kyllä")="Ei")),0,ROUND(H38*N(I38)/(1+N(I38)),2)))</f>
        <v/>
      </c>
      <c r="K38" s="29" t="str">
        <f>IF(H38="","",H38-J38)</f>
        <v/>
      </c>
      <c r="L38" s="23" t="n"/>
    </row>
    <row r="39">
      <c r="A39" s="23" t="n"/>
      <c r="B39" s="24" t="n"/>
      <c r="C39" s="25" t="str">
        <f>IF(B39="","",MONTH(B39))</f>
        <v/>
      </c>
      <c r="D39" s="23" t="n"/>
      <c r="E39" s="26" t="str">
        <f>IF(D39="","",IFERROR(INDEX(Kategoriat!$B$5:$B$44,MATCH(D39,Kategoriat!$A$5:$A$44,0)),"Tarkista"))</f>
        <v/>
      </c>
      <c r="F39" s="23" t="n"/>
      <c r="G39" s="23" t="n"/>
      <c r="H39" s="27" t="n"/>
      <c r="I39" s="28" t="n"/>
      <c r="J39" s="29" t="str">
        <f>IF(H39="","",IF(OR(Aloitus!$B$8="Ei",AND(E39&lt;&gt;"Tulo",IFERROR(INDEX(Kategoriat!$D$5:$D$44,MATCH(D39,Kategoriat!$A$5:$A$44,0)),"Kyllä")="Ei")),0,ROUND(H39*N(I39)/(1+N(I39)),2)))</f>
        <v/>
      </c>
      <c r="K39" s="29" t="str">
        <f>IF(H39="","",H39-J39)</f>
        <v/>
      </c>
      <c r="L39" s="23" t="n"/>
    </row>
    <row r="40">
      <c r="A40" s="23" t="n"/>
      <c r="B40" s="24" t="n"/>
      <c r="C40" s="25" t="str">
        <f>IF(B40="","",MONTH(B40))</f>
        <v/>
      </c>
      <c r="D40" s="23" t="n"/>
      <c r="E40" s="26" t="str">
        <f>IF(D40="","",IFERROR(INDEX(Kategoriat!$B$5:$B$44,MATCH(D40,Kategoriat!$A$5:$A$44,0)),"Tarkista"))</f>
        <v/>
      </c>
      <c r="F40" s="23" t="n"/>
      <c r="G40" s="23" t="n"/>
      <c r="H40" s="27" t="n"/>
      <c r="I40" s="28" t="n"/>
      <c r="J40" s="29" t="str">
        <f>IF(H40="","",IF(OR(Aloitus!$B$8="Ei",AND(E40&lt;&gt;"Tulo",IFERROR(INDEX(Kategoriat!$D$5:$D$44,MATCH(D40,Kategoriat!$A$5:$A$44,0)),"Kyllä")="Ei")),0,ROUND(H40*N(I40)/(1+N(I40)),2)))</f>
        <v/>
      </c>
      <c r="K40" s="29" t="str">
        <f>IF(H40="","",H40-J40)</f>
        <v/>
      </c>
      <c r="L40" s="23" t="n"/>
    </row>
    <row r="41">
      <c r="A41" s="23" t="n"/>
      <c r="B41" s="24" t="n"/>
      <c r="C41" s="25" t="str">
        <f>IF(B41="","",MONTH(B41))</f>
        <v/>
      </c>
      <c r="D41" s="23" t="n"/>
      <c r="E41" s="26" t="str">
        <f>IF(D41="","",IFERROR(INDEX(Kategoriat!$B$5:$B$44,MATCH(D41,Kategoriat!$A$5:$A$44,0)),"Tarkista"))</f>
        <v/>
      </c>
      <c r="F41" s="23" t="n"/>
      <c r="G41" s="23" t="n"/>
      <c r="H41" s="27" t="n"/>
      <c r="I41" s="28" t="n"/>
      <c r="J41" s="29" t="str">
        <f>IF(H41="","",IF(OR(Aloitus!$B$8="Ei",AND(E41&lt;&gt;"Tulo",IFERROR(INDEX(Kategoriat!$D$5:$D$44,MATCH(D41,Kategoriat!$A$5:$A$44,0)),"Kyllä")="Ei")),0,ROUND(H41*N(I41)/(1+N(I41)),2)))</f>
        <v/>
      </c>
      <c r="K41" s="29" t="str">
        <f>IF(H41="","",H41-J41)</f>
        <v/>
      </c>
      <c r="L41" s="23" t="n"/>
    </row>
    <row r="42">
      <c r="A42" s="23" t="n"/>
      <c r="B42" s="24" t="n"/>
      <c r="C42" s="25" t="str">
        <f>IF(B42="","",MONTH(B42))</f>
        <v/>
      </c>
      <c r="D42" s="23" t="n"/>
      <c r="E42" s="26" t="str">
        <f>IF(D42="","",IFERROR(INDEX(Kategoriat!$B$5:$B$44,MATCH(D42,Kategoriat!$A$5:$A$44,0)),"Tarkista"))</f>
        <v/>
      </c>
      <c r="F42" s="23" t="n"/>
      <c r="G42" s="23" t="n"/>
      <c r="H42" s="27" t="n"/>
      <c r="I42" s="28" t="n"/>
      <c r="J42" s="29" t="str">
        <f>IF(H42="","",IF(OR(Aloitus!$B$8="Ei",AND(E42&lt;&gt;"Tulo",IFERROR(INDEX(Kategoriat!$D$5:$D$44,MATCH(D42,Kategoriat!$A$5:$A$44,0)),"Kyllä")="Ei")),0,ROUND(H42*N(I42)/(1+N(I42)),2)))</f>
        <v/>
      </c>
      <c r="K42" s="29" t="str">
        <f>IF(H42="","",H42-J42)</f>
        <v/>
      </c>
      <c r="L42" s="23" t="n"/>
    </row>
    <row r="43">
      <c r="A43" s="23" t="n"/>
      <c r="B43" s="24" t="n"/>
      <c r="C43" s="25" t="str">
        <f>IF(B43="","",MONTH(B43))</f>
        <v/>
      </c>
      <c r="D43" s="23" t="n"/>
      <c r="E43" s="26" t="str">
        <f>IF(D43="","",IFERROR(INDEX(Kategoriat!$B$5:$B$44,MATCH(D43,Kategoriat!$A$5:$A$44,0)),"Tarkista"))</f>
        <v/>
      </c>
      <c r="F43" s="23" t="n"/>
      <c r="G43" s="23" t="n"/>
      <c r="H43" s="27" t="n"/>
      <c r="I43" s="28" t="n"/>
      <c r="J43" s="29" t="str">
        <f>IF(H43="","",IF(OR(Aloitus!$B$8="Ei",AND(E43&lt;&gt;"Tulo",IFERROR(INDEX(Kategoriat!$D$5:$D$44,MATCH(D43,Kategoriat!$A$5:$A$44,0)),"Kyllä")="Ei")),0,ROUND(H43*N(I43)/(1+N(I43)),2)))</f>
        <v/>
      </c>
      <c r="K43" s="29" t="str">
        <f>IF(H43="","",H43-J43)</f>
        <v/>
      </c>
      <c r="L43" s="23" t="n"/>
    </row>
    <row r="44">
      <c r="A44" s="23" t="n"/>
      <c r="B44" s="24" t="n"/>
      <c r="C44" s="25" t="str">
        <f>IF(B44="","",MONTH(B44))</f>
        <v/>
      </c>
      <c r="D44" s="23" t="n"/>
      <c r="E44" s="26" t="str">
        <f>IF(D44="","",IFERROR(INDEX(Kategoriat!$B$5:$B$44,MATCH(D44,Kategoriat!$A$5:$A$44,0)),"Tarkista"))</f>
        <v/>
      </c>
      <c r="F44" s="23" t="n"/>
      <c r="G44" s="23" t="n"/>
      <c r="H44" s="27" t="n"/>
      <c r="I44" s="28" t="n"/>
      <c r="J44" s="29" t="str">
        <f>IF(H44="","",IF(OR(Aloitus!$B$8="Ei",AND(E44&lt;&gt;"Tulo",IFERROR(INDEX(Kategoriat!$D$5:$D$44,MATCH(D44,Kategoriat!$A$5:$A$44,0)),"Kyllä")="Ei")),0,ROUND(H44*N(I44)/(1+N(I44)),2)))</f>
        <v/>
      </c>
      <c r="K44" s="29" t="str">
        <f>IF(H44="","",H44-J44)</f>
        <v/>
      </c>
      <c r="L44" s="23" t="n"/>
    </row>
    <row r="45">
      <c r="A45" s="23" t="n"/>
      <c r="B45" s="24" t="n"/>
      <c r="C45" s="25" t="str">
        <f>IF(B45="","",MONTH(B45))</f>
        <v/>
      </c>
      <c r="D45" s="23" t="n"/>
      <c r="E45" s="26" t="str">
        <f>IF(D45="","",IFERROR(INDEX(Kategoriat!$B$5:$B$44,MATCH(D45,Kategoriat!$A$5:$A$44,0)),"Tarkista"))</f>
        <v/>
      </c>
      <c r="F45" s="23" t="n"/>
      <c r="G45" s="23" t="n"/>
      <c r="H45" s="27" t="n"/>
      <c r="I45" s="28" t="n"/>
      <c r="J45" s="29" t="str">
        <f>IF(H45="","",IF(OR(Aloitus!$B$8="Ei",AND(E45&lt;&gt;"Tulo",IFERROR(INDEX(Kategoriat!$D$5:$D$44,MATCH(D45,Kategoriat!$A$5:$A$44,0)),"Kyllä")="Ei")),0,ROUND(H45*N(I45)/(1+N(I45)),2)))</f>
        <v/>
      </c>
      <c r="K45" s="29" t="str">
        <f>IF(H45="","",H45-J45)</f>
        <v/>
      </c>
      <c r="L45" s="23" t="n"/>
    </row>
    <row r="46">
      <c r="A46" s="23" t="n"/>
      <c r="B46" s="24" t="n"/>
      <c r="C46" s="25" t="str">
        <f>IF(B46="","",MONTH(B46))</f>
        <v/>
      </c>
      <c r="D46" s="23" t="n"/>
      <c r="E46" s="26" t="str">
        <f>IF(D46="","",IFERROR(INDEX(Kategoriat!$B$5:$B$44,MATCH(D46,Kategoriat!$A$5:$A$44,0)),"Tarkista"))</f>
        <v/>
      </c>
      <c r="F46" s="23" t="n"/>
      <c r="G46" s="23" t="n"/>
      <c r="H46" s="27" t="n"/>
      <c r="I46" s="28" t="n"/>
      <c r="J46" s="29" t="str">
        <f>IF(H46="","",IF(OR(Aloitus!$B$8="Ei",AND(E46&lt;&gt;"Tulo",IFERROR(INDEX(Kategoriat!$D$5:$D$44,MATCH(D46,Kategoriat!$A$5:$A$44,0)),"Kyllä")="Ei")),0,ROUND(H46*N(I46)/(1+N(I46)),2)))</f>
        <v/>
      </c>
      <c r="K46" s="29" t="str">
        <f>IF(H46="","",H46-J46)</f>
        <v/>
      </c>
      <c r="L46" s="23" t="n"/>
    </row>
    <row r="47">
      <c r="A47" s="23" t="n"/>
      <c r="B47" s="24" t="n"/>
      <c r="C47" s="25" t="str">
        <f>IF(B47="","",MONTH(B47))</f>
        <v/>
      </c>
      <c r="D47" s="23" t="n"/>
      <c r="E47" s="26" t="str">
        <f>IF(D47="","",IFERROR(INDEX(Kategoriat!$B$5:$B$44,MATCH(D47,Kategoriat!$A$5:$A$44,0)),"Tarkista"))</f>
        <v/>
      </c>
      <c r="F47" s="23" t="n"/>
      <c r="G47" s="23" t="n"/>
      <c r="H47" s="27" t="n"/>
      <c r="I47" s="28" t="n"/>
      <c r="J47" s="29" t="str">
        <f>IF(H47="","",IF(OR(Aloitus!$B$8="Ei",AND(E47&lt;&gt;"Tulo",IFERROR(INDEX(Kategoriat!$D$5:$D$44,MATCH(D47,Kategoriat!$A$5:$A$44,0)),"Kyllä")="Ei")),0,ROUND(H47*N(I47)/(1+N(I47)),2)))</f>
        <v/>
      </c>
      <c r="K47" s="29" t="str">
        <f>IF(H47="","",H47-J47)</f>
        <v/>
      </c>
      <c r="L47" s="23" t="n"/>
    </row>
    <row r="48">
      <c r="A48" s="23" t="n"/>
      <c r="B48" s="24" t="n"/>
      <c r="C48" s="25" t="str">
        <f>IF(B48="","",MONTH(B48))</f>
        <v/>
      </c>
      <c r="D48" s="23" t="n"/>
      <c r="E48" s="26" t="str">
        <f>IF(D48="","",IFERROR(INDEX(Kategoriat!$B$5:$B$44,MATCH(D48,Kategoriat!$A$5:$A$44,0)),"Tarkista"))</f>
        <v/>
      </c>
      <c r="F48" s="23" t="n"/>
      <c r="G48" s="23" t="n"/>
      <c r="H48" s="27" t="n"/>
      <c r="I48" s="28" t="n"/>
      <c r="J48" s="29" t="str">
        <f>IF(H48="","",IF(OR(Aloitus!$B$8="Ei",AND(E48&lt;&gt;"Tulo",IFERROR(INDEX(Kategoriat!$D$5:$D$44,MATCH(D48,Kategoriat!$A$5:$A$44,0)),"Kyllä")="Ei")),0,ROUND(H48*N(I48)/(1+N(I48)),2)))</f>
        <v/>
      </c>
      <c r="K48" s="29" t="str">
        <f>IF(H48="","",H48-J48)</f>
        <v/>
      </c>
      <c r="L48" s="23" t="n"/>
    </row>
    <row r="49">
      <c r="A49" s="23" t="n"/>
      <c r="B49" s="24" t="n"/>
      <c r="C49" s="25" t="str">
        <f>IF(B49="","",MONTH(B49))</f>
        <v/>
      </c>
      <c r="D49" s="23" t="n"/>
      <c r="E49" s="26" t="str">
        <f>IF(D49="","",IFERROR(INDEX(Kategoriat!$B$5:$B$44,MATCH(D49,Kategoriat!$A$5:$A$44,0)),"Tarkista"))</f>
        <v/>
      </c>
      <c r="F49" s="23" t="n"/>
      <c r="G49" s="23" t="n"/>
      <c r="H49" s="27" t="n"/>
      <c r="I49" s="28" t="n"/>
      <c r="J49" s="29" t="str">
        <f>IF(H49="","",IF(OR(Aloitus!$B$8="Ei",AND(E49&lt;&gt;"Tulo",IFERROR(INDEX(Kategoriat!$D$5:$D$44,MATCH(D49,Kategoriat!$A$5:$A$44,0)),"Kyllä")="Ei")),0,ROUND(H49*N(I49)/(1+N(I49)),2)))</f>
        <v/>
      </c>
      <c r="K49" s="29" t="str">
        <f>IF(H49="","",H49-J49)</f>
        <v/>
      </c>
      <c r="L49" s="23" t="n"/>
    </row>
    <row r="50">
      <c r="A50" s="23" t="n"/>
      <c r="B50" s="24" t="n"/>
      <c r="C50" s="25" t="str">
        <f>IF(B50="","",MONTH(B50))</f>
        <v/>
      </c>
      <c r="D50" s="23" t="n"/>
      <c r="E50" s="26" t="str">
        <f>IF(D50="","",IFERROR(INDEX(Kategoriat!$B$5:$B$44,MATCH(D50,Kategoriat!$A$5:$A$44,0)),"Tarkista"))</f>
        <v/>
      </c>
      <c r="F50" s="23" t="n"/>
      <c r="G50" s="23" t="n"/>
      <c r="H50" s="27" t="n"/>
      <c r="I50" s="28" t="n"/>
      <c r="J50" s="29" t="str">
        <f>IF(H50="","",IF(OR(Aloitus!$B$8="Ei",AND(E50&lt;&gt;"Tulo",IFERROR(INDEX(Kategoriat!$D$5:$D$44,MATCH(D50,Kategoriat!$A$5:$A$44,0)),"Kyllä")="Ei")),0,ROUND(H50*N(I50)/(1+N(I50)),2)))</f>
        <v/>
      </c>
      <c r="K50" s="29" t="str">
        <f>IF(H50="","",H50-J50)</f>
        <v/>
      </c>
      <c r="L50" s="23" t="n"/>
    </row>
    <row r="51">
      <c r="A51" s="23" t="n"/>
      <c r="B51" s="24" t="n"/>
      <c r="C51" s="25" t="str">
        <f>IF(B51="","",MONTH(B51))</f>
        <v/>
      </c>
      <c r="D51" s="23" t="n"/>
      <c r="E51" s="26" t="str">
        <f>IF(D51="","",IFERROR(INDEX(Kategoriat!$B$5:$B$44,MATCH(D51,Kategoriat!$A$5:$A$44,0)),"Tarkista"))</f>
        <v/>
      </c>
      <c r="F51" s="23" t="n"/>
      <c r="G51" s="23" t="n"/>
      <c r="H51" s="27" t="n"/>
      <c r="I51" s="28" t="n"/>
      <c r="J51" s="29" t="str">
        <f>IF(H51="","",IF(OR(Aloitus!$B$8="Ei",AND(E51&lt;&gt;"Tulo",IFERROR(INDEX(Kategoriat!$D$5:$D$44,MATCH(D51,Kategoriat!$A$5:$A$44,0)),"Kyllä")="Ei")),0,ROUND(H51*N(I51)/(1+N(I51)),2)))</f>
        <v/>
      </c>
      <c r="K51" s="29" t="str">
        <f>IF(H51="","",H51-J51)</f>
        <v/>
      </c>
      <c r="L51" s="23" t="n"/>
    </row>
    <row r="52">
      <c r="A52" s="23" t="n"/>
      <c r="B52" s="24" t="n"/>
      <c r="C52" s="25" t="str">
        <f>IF(B52="","",MONTH(B52))</f>
        <v/>
      </c>
      <c r="D52" s="23" t="n"/>
      <c r="E52" s="26" t="str">
        <f>IF(D52="","",IFERROR(INDEX(Kategoriat!$B$5:$B$44,MATCH(D52,Kategoriat!$A$5:$A$44,0)),"Tarkista"))</f>
        <v/>
      </c>
      <c r="F52" s="23" t="n"/>
      <c r="G52" s="23" t="n"/>
      <c r="H52" s="27" t="n"/>
      <c r="I52" s="28" t="n"/>
      <c r="J52" s="29" t="str">
        <f>IF(H52="","",IF(OR(Aloitus!$B$8="Ei",AND(E52&lt;&gt;"Tulo",IFERROR(INDEX(Kategoriat!$D$5:$D$44,MATCH(D52,Kategoriat!$A$5:$A$44,0)),"Kyllä")="Ei")),0,ROUND(H52*N(I52)/(1+N(I52)),2)))</f>
        <v/>
      </c>
      <c r="K52" s="29" t="str">
        <f>IF(H52="","",H52-J52)</f>
        <v/>
      </c>
      <c r="L52" s="23" t="n"/>
    </row>
    <row r="53">
      <c r="A53" s="23" t="n"/>
      <c r="B53" s="24" t="n"/>
      <c r="C53" s="25" t="str">
        <f>IF(B53="","",MONTH(B53))</f>
        <v/>
      </c>
      <c r="D53" s="23" t="n"/>
      <c r="E53" s="26" t="str">
        <f>IF(D53="","",IFERROR(INDEX(Kategoriat!$B$5:$B$44,MATCH(D53,Kategoriat!$A$5:$A$44,0)),"Tarkista"))</f>
        <v/>
      </c>
      <c r="F53" s="23" t="n"/>
      <c r="G53" s="23" t="n"/>
      <c r="H53" s="27" t="n"/>
      <c r="I53" s="28" t="n"/>
      <c r="J53" s="29" t="str">
        <f>IF(H53="","",IF(OR(Aloitus!$B$8="Ei",AND(E53&lt;&gt;"Tulo",IFERROR(INDEX(Kategoriat!$D$5:$D$44,MATCH(D53,Kategoriat!$A$5:$A$44,0)),"Kyllä")="Ei")),0,ROUND(H53*N(I53)/(1+N(I53)),2)))</f>
        <v/>
      </c>
      <c r="K53" s="29" t="str">
        <f>IF(H53="","",H53-J53)</f>
        <v/>
      </c>
      <c r="L53" s="23" t="n"/>
    </row>
    <row r="54">
      <c r="A54" s="23" t="n"/>
      <c r="B54" s="24" t="n"/>
      <c r="C54" s="25" t="str">
        <f>IF(B54="","",MONTH(B54))</f>
        <v/>
      </c>
      <c r="D54" s="23" t="n"/>
      <c r="E54" s="26" t="str">
        <f>IF(D54="","",IFERROR(INDEX(Kategoriat!$B$5:$B$44,MATCH(D54,Kategoriat!$A$5:$A$44,0)),"Tarkista"))</f>
        <v/>
      </c>
      <c r="F54" s="23" t="n"/>
      <c r="G54" s="23" t="n"/>
      <c r="H54" s="27" t="n"/>
      <c r="I54" s="28" t="n"/>
      <c r="J54" s="29" t="str">
        <f>IF(H54="","",IF(OR(Aloitus!$B$8="Ei",AND(E54&lt;&gt;"Tulo",IFERROR(INDEX(Kategoriat!$D$5:$D$44,MATCH(D54,Kategoriat!$A$5:$A$44,0)),"Kyllä")="Ei")),0,ROUND(H54*N(I54)/(1+N(I54)),2)))</f>
        <v/>
      </c>
      <c r="K54" s="29" t="str">
        <f>IF(H54="","",H54-J54)</f>
        <v/>
      </c>
      <c r="L54" s="23" t="n"/>
    </row>
    <row r="55">
      <c r="A55" s="23" t="n"/>
      <c r="B55" s="24" t="n"/>
      <c r="C55" s="25" t="str">
        <f>IF(B55="","",MONTH(B55))</f>
        <v/>
      </c>
      <c r="D55" s="23" t="n"/>
      <c r="E55" s="26" t="str">
        <f>IF(D55="","",IFERROR(INDEX(Kategoriat!$B$5:$B$44,MATCH(D55,Kategoriat!$A$5:$A$44,0)),"Tarkista"))</f>
        <v/>
      </c>
      <c r="F55" s="23" t="n"/>
      <c r="G55" s="23" t="n"/>
      <c r="H55" s="27" t="n"/>
      <c r="I55" s="28" t="n"/>
      <c r="J55" s="29" t="str">
        <f>IF(H55="","",IF(OR(Aloitus!$B$8="Ei",AND(E55&lt;&gt;"Tulo",IFERROR(INDEX(Kategoriat!$D$5:$D$44,MATCH(D55,Kategoriat!$A$5:$A$44,0)),"Kyllä")="Ei")),0,ROUND(H55*N(I55)/(1+N(I55)),2)))</f>
        <v/>
      </c>
      <c r="K55" s="29" t="str">
        <f>IF(H55="","",H55-J55)</f>
        <v/>
      </c>
      <c r="L55" s="23" t="n"/>
    </row>
    <row r="56">
      <c r="A56" s="23" t="n"/>
      <c r="B56" s="24" t="n"/>
      <c r="C56" s="25" t="str">
        <f>IF(B56="","",MONTH(B56))</f>
        <v/>
      </c>
      <c r="D56" s="23" t="n"/>
      <c r="E56" s="26" t="str">
        <f>IF(D56="","",IFERROR(INDEX(Kategoriat!$B$5:$B$44,MATCH(D56,Kategoriat!$A$5:$A$44,0)),"Tarkista"))</f>
        <v/>
      </c>
      <c r="F56" s="23" t="n"/>
      <c r="G56" s="23" t="n"/>
      <c r="H56" s="27" t="n"/>
      <c r="I56" s="28" t="n"/>
      <c r="J56" s="29" t="str">
        <f>IF(H56="","",IF(OR(Aloitus!$B$8="Ei",AND(E56&lt;&gt;"Tulo",IFERROR(INDEX(Kategoriat!$D$5:$D$44,MATCH(D56,Kategoriat!$A$5:$A$44,0)),"Kyllä")="Ei")),0,ROUND(H56*N(I56)/(1+N(I56)),2)))</f>
        <v/>
      </c>
      <c r="K56" s="29" t="str">
        <f>IF(H56="","",H56-J56)</f>
        <v/>
      </c>
      <c r="L56" s="23" t="n"/>
    </row>
    <row r="57">
      <c r="A57" s="23" t="n"/>
      <c r="B57" s="24" t="n"/>
      <c r="C57" s="25" t="str">
        <f>IF(B57="","",MONTH(B57))</f>
        <v/>
      </c>
      <c r="D57" s="23" t="n"/>
      <c r="E57" s="26" t="str">
        <f>IF(D57="","",IFERROR(INDEX(Kategoriat!$B$5:$B$44,MATCH(D57,Kategoriat!$A$5:$A$44,0)),"Tarkista"))</f>
        <v/>
      </c>
      <c r="F57" s="23" t="n"/>
      <c r="G57" s="23" t="n"/>
      <c r="H57" s="27" t="n"/>
      <c r="I57" s="28" t="n"/>
      <c r="J57" s="29" t="str">
        <f>IF(H57="","",IF(OR(Aloitus!$B$8="Ei",AND(E57&lt;&gt;"Tulo",IFERROR(INDEX(Kategoriat!$D$5:$D$44,MATCH(D57,Kategoriat!$A$5:$A$44,0)),"Kyllä")="Ei")),0,ROUND(H57*N(I57)/(1+N(I57)),2)))</f>
        <v/>
      </c>
      <c r="K57" s="29" t="str">
        <f>IF(H57="","",H57-J57)</f>
        <v/>
      </c>
      <c r="L57" s="23" t="n"/>
    </row>
    <row r="58">
      <c r="A58" s="23" t="n"/>
      <c r="B58" s="24" t="n"/>
      <c r="C58" s="25" t="str">
        <f>IF(B58="","",MONTH(B58))</f>
        <v/>
      </c>
      <c r="D58" s="23" t="n"/>
      <c r="E58" s="26" t="str">
        <f>IF(D58="","",IFERROR(INDEX(Kategoriat!$B$5:$B$44,MATCH(D58,Kategoriat!$A$5:$A$44,0)),"Tarkista"))</f>
        <v/>
      </c>
      <c r="F58" s="23" t="n"/>
      <c r="G58" s="23" t="n"/>
      <c r="H58" s="27" t="n"/>
      <c r="I58" s="28" t="n"/>
      <c r="J58" s="29" t="str">
        <f>IF(H58="","",IF(OR(Aloitus!$B$8="Ei",AND(E58&lt;&gt;"Tulo",IFERROR(INDEX(Kategoriat!$D$5:$D$44,MATCH(D58,Kategoriat!$A$5:$A$44,0)),"Kyllä")="Ei")),0,ROUND(H58*N(I58)/(1+N(I58)),2)))</f>
        <v/>
      </c>
      <c r="K58" s="29" t="str">
        <f>IF(H58="","",H58-J58)</f>
        <v/>
      </c>
      <c r="L58" s="23" t="n"/>
    </row>
    <row r="59">
      <c r="A59" s="23" t="n"/>
      <c r="B59" s="24" t="n"/>
      <c r="C59" s="25" t="str">
        <f>IF(B59="","",MONTH(B59))</f>
        <v/>
      </c>
      <c r="D59" s="23" t="n"/>
      <c r="E59" s="26" t="str">
        <f>IF(D59="","",IFERROR(INDEX(Kategoriat!$B$5:$B$44,MATCH(D59,Kategoriat!$A$5:$A$44,0)),"Tarkista"))</f>
        <v/>
      </c>
      <c r="F59" s="23" t="n"/>
      <c r="G59" s="23" t="n"/>
      <c r="H59" s="27" t="n"/>
      <c r="I59" s="28" t="n"/>
      <c r="J59" s="29" t="str">
        <f>IF(H59="","",IF(OR(Aloitus!$B$8="Ei",AND(E59&lt;&gt;"Tulo",IFERROR(INDEX(Kategoriat!$D$5:$D$44,MATCH(D59,Kategoriat!$A$5:$A$44,0)),"Kyllä")="Ei")),0,ROUND(H59*N(I59)/(1+N(I59)),2)))</f>
        <v/>
      </c>
      <c r="K59" s="29" t="str">
        <f>IF(H59="","",H59-J59)</f>
        <v/>
      </c>
      <c r="L59" s="23" t="n"/>
    </row>
    <row r="60">
      <c r="A60" s="23" t="n"/>
      <c r="B60" s="24" t="n"/>
      <c r="C60" s="25" t="str">
        <f>IF(B60="","",MONTH(B60))</f>
        <v/>
      </c>
      <c r="D60" s="23" t="n"/>
      <c r="E60" s="26" t="str">
        <f>IF(D60="","",IFERROR(INDEX(Kategoriat!$B$5:$B$44,MATCH(D60,Kategoriat!$A$5:$A$44,0)),"Tarkista"))</f>
        <v/>
      </c>
      <c r="F60" s="23" t="n"/>
      <c r="G60" s="23" t="n"/>
      <c r="H60" s="27" t="n"/>
      <c r="I60" s="28" t="n"/>
      <c r="J60" s="29" t="str">
        <f>IF(H60="","",IF(OR(Aloitus!$B$8="Ei",AND(E60&lt;&gt;"Tulo",IFERROR(INDEX(Kategoriat!$D$5:$D$44,MATCH(D60,Kategoriat!$A$5:$A$44,0)),"Kyllä")="Ei")),0,ROUND(H60*N(I60)/(1+N(I60)),2)))</f>
        <v/>
      </c>
      <c r="K60" s="29" t="str">
        <f>IF(H60="","",H60-J60)</f>
        <v/>
      </c>
      <c r="L60" s="23" t="n"/>
    </row>
    <row r="61">
      <c r="A61" s="23" t="n"/>
      <c r="B61" s="24" t="n"/>
      <c r="C61" s="25" t="str">
        <f>IF(B61="","",MONTH(B61))</f>
        <v/>
      </c>
      <c r="D61" s="23" t="n"/>
      <c r="E61" s="26" t="str">
        <f>IF(D61="","",IFERROR(INDEX(Kategoriat!$B$5:$B$44,MATCH(D61,Kategoriat!$A$5:$A$44,0)),"Tarkista"))</f>
        <v/>
      </c>
      <c r="F61" s="23" t="n"/>
      <c r="G61" s="23" t="n"/>
      <c r="H61" s="27" t="n"/>
      <c r="I61" s="28" t="n"/>
      <c r="J61" s="29" t="str">
        <f>IF(H61="","",IF(OR(Aloitus!$B$8="Ei",AND(E61&lt;&gt;"Tulo",IFERROR(INDEX(Kategoriat!$D$5:$D$44,MATCH(D61,Kategoriat!$A$5:$A$44,0)),"Kyllä")="Ei")),0,ROUND(H61*N(I61)/(1+N(I61)),2)))</f>
        <v/>
      </c>
      <c r="K61" s="29" t="str">
        <f>IF(H61="","",H61-J61)</f>
        <v/>
      </c>
      <c r="L61" s="23" t="n"/>
    </row>
    <row r="62">
      <c r="A62" s="23" t="n"/>
      <c r="B62" s="24" t="n"/>
      <c r="C62" s="25" t="str">
        <f>IF(B62="","",MONTH(B62))</f>
        <v/>
      </c>
      <c r="D62" s="23" t="n"/>
      <c r="E62" s="26" t="str">
        <f>IF(D62="","",IFERROR(INDEX(Kategoriat!$B$5:$B$44,MATCH(D62,Kategoriat!$A$5:$A$44,0)),"Tarkista"))</f>
        <v/>
      </c>
      <c r="F62" s="23" t="n"/>
      <c r="G62" s="23" t="n"/>
      <c r="H62" s="27" t="n"/>
      <c r="I62" s="28" t="n"/>
      <c r="J62" s="29" t="str">
        <f>IF(H62="","",IF(OR(Aloitus!$B$8="Ei",AND(E62&lt;&gt;"Tulo",IFERROR(INDEX(Kategoriat!$D$5:$D$44,MATCH(D62,Kategoriat!$A$5:$A$44,0)),"Kyllä")="Ei")),0,ROUND(H62*N(I62)/(1+N(I62)),2)))</f>
        <v/>
      </c>
      <c r="K62" s="29" t="str">
        <f>IF(H62="","",H62-J62)</f>
        <v/>
      </c>
      <c r="L62" s="23" t="n"/>
    </row>
    <row r="63">
      <c r="A63" s="23" t="n"/>
      <c r="B63" s="24" t="n"/>
      <c r="C63" s="25" t="str">
        <f>IF(B63="","",MONTH(B63))</f>
        <v/>
      </c>
      <c r="D63" s="23" t="n"/>
      <c r="E63" s="26" t="str">
        <f>IF(D63="","",IFERROR(INDEX(Kategoriat!$B$5:$B$44,MATCH(D63,Kategoriat!$A$5:$A$44,0)),"Tarkista"))</f>
        <v/>
      </c>
      <c r="F63" s="23" t="n"/>
      <c r="G63" s="23" t="n"/>
      <c r="H63" s="27" t="n"/>
      <c r="I63" s="28" t="n"/>
      <c r="J63" s="29" t="str">
        <f>IF(H63="","",IF(OR(Aloitus!$B$8="Ei",AND(E63&lt;&gt;"Tulo",IFERROR(INDEX(Kategoriat!$D$5:$D$44,MATCH(D63,Kategoriat!$A$5:$A$44,0)),"Kyllä")="Ei")),0,ROUND(H63*N(I63)/(1+N(I63)),2)))</f>
        <v/>
      </c>
      <c r="K63" s="29" t="str">
        <f>IF(H63="","",H63-J63)</f>
        <v/>
      </c>
      <c r="L63" s="23" t="n"/>
    </row>
    <row r="64">
      <c r="A64" s="23" t="n"/>
      <c r="B64" s="24" t="n"/>
      <c r="C64" s="25" t="str">
        <f>IF(B64="","",MONTH(B64))</f>
        <v/>
      </c>
      <c r="D64" s="23" t="n"/>
      <c r="E64" s="26" t="str">
        <f>IF(D64="","",IFERROR(INDEX(Kategoriat!$B$5:$B$44,MATCH(D64,Kategoriat!$A$5:$A$44,0)),"Tarkista"))</f>
        <v/>
      </c>
      <c r="F64" s="23" t="n"/>
      <c r="G64" s="23" t="n"/>
      <c r="H64" s="27" t="n"/>
      <c r="I64" s="28" t="n"/>
      <c r="J64" s="29" t="str">
        <f>IF(H64="","",IF(OR(Aloitus!$B$8="Ei",AND(E64&lt;&gt;"Tulo",IFERROR(INDEX(Kategoriat!$D$5:$D$44,MATCH(D64,Kategoriat!$A$5:$A$44,0)),"Kyllä")="Ei")),0,ROUND(H64*N(I64)/(1+N(I64)),2)))</f>
        <v/>
      </c>
      <c r="K64" s="29" t="str">
        <f>IF(H64="","",H64-J64)</f>
        <v/>
      </c>
      <c r="L64" s="23" t="n"/>
    </row>
    <row r="65">
      <c r="A65" s="23" t="n"/>
      <c r="B65" s="24" t="n"/>
      <c r="C65" s="25" t="str">
        <f>IF(B65="","",MONTH(B65))</f>
        <v/>
      </c>
      <c r="D65" s="23" t="n"/>
      <c r="E65" s="26" t="str">
        <f>IF(D65="","",IFERROR(INDEX(Kategoriat!$B$5:$B$44,MATCH(D65,Kategoriat!$A$5:$A$44,0)),"Tarkista"))</f>
        <v/>
      </c>
      <c r="F65" s="23" t="n"/>
      <c r="G65" s="23" t="n"/>
      <c r="H65" s="27" t="n"/>
      <c r="I65" s="28" t="n"/>
      <c r="J65" s="29" t="str">
        <f>IF(H65="","",IF(OR(Aloitus!$B$8="Ei",AND(E65&lt;&gt;"Tulo",IFERROR(INDEX(Kategoriat!$D$5:$D$44,MATCH(D65,Kategoriat!$A$5:$A$44,0)),"Kyllä")="Ei")),0,ROUND(H65*N(I65)/(1+N(I65)),2)))</f>
        <v/>
      </c>
      <c r="K65" s="29" t="str">
        <f>IF(H65="","",H65-J65)</f>
        <v/>
      </c>
      <c r="L65" s="23" t="n"/>
    </row>
    <row r="66">
      <c r="A66" s="23" t="n"/>
      <c r="B66" s="24" t="n"/>
      <c r="C66" s="25" t="str">
        <f>IF(B66="","",MONTH(B66))</f>
        <v/>
      </c>
      <c r="D66" s="23" t="n"/>
      <c r="E66" s="26" t="str">
        <f>IF(D66="","",IFERROR(INDEX(Kategoriat!$B$5:$B$44,MATCH(D66,Kategoriat!$A$5:$A$44,0)),"Tarkista"))</f>
        <v/>
      </c>
      <c r="F66" s="23" t="n"/>
      <c r="G66" s="23" t="n"/>
      <c r="H66" s="27" t="n"/>
      <c r="I66" s="28" t="n"/>
      <c r="J66" s="29" t="str">
        <f>IF(H66="","",IF(OR(Aloitus!$B$8="Ei",AND(E66&lt;&gt;"Tulo",IFERROR(INDEX(Kategoriat!$D$5:$D$44,MATCH(D66,Kategoriat!$A$5:$A$44,0)),"Kyllä")="Ei")),0,ROUND(H66*N(I66)/(1+N(I66)),2)))</f>
        <v/>
      </c>
      <c r="K66" s="29" t="str">
        <f>IF(H66="","",H66-J66)</f>
        <v/>
      </c>
      <c r="L66" s="23" t="n"/>
    </row>
    <row r="67">
      <c r="A67" s="23" t="n"/>
      <c r="B67" s="24" t="n"/>
      <c r="C67" s="25" t="str">
        <f>IF(B67="","",MONTH(B67))</f>
        <v/>
      </c>
      <c r="D67" s="23" t="n"/>
      <c r="E67" s="26" t="str">
        <f>IF(D67="","",IFERROR(INDEX(Kategoriat!$B$5:$B$44,MATCH(D67,Kategoriat!$A$5:$A$44,0)),"Tarkista"))</f>
        <v/>
      </c>
      <c r="F67" s="23" t="n"/>
      <c r="G67" s="23" t="n"/>
      <c r="H67" s="27" t="n"/>
      <c r="I67" s="28" t="n"/>
      <c r="J67" s="29" t="str">
        <f>IF(H67="","",IF(OR(Aloitus!$B$8="Ei",AND(E67&lt;&gt;"Tulo",IFERROR(INDEX(Kategoriat!$D$5:$D$44,MATCH(D67,Kategoriat!$A$5:$A$44,0)),"Kyllä")="Ei")),0,ROUND(H67*N(I67)/(1+N(I67)),2)))</f>
        <v/>
      </c>
      <c r="K67" s="29" t="str">
        <f>IF(H67="","",H67-J67)</f>
        <v/>
      </c>
      <c r="L67" s="23" t="n"/>
    </row>
    <row r="68">
      <c r="A68" s="23" t="n"/>
      <c r="B68" s="24" t="n"/>
      <c r="C68" s="25" t="str">
        <f>IF(B68="","",MONTH(B68))</f>
        <v/>
      </c>
      <c r="D68" s="23" t="n"/>
      <c r="E68" s="26" t="str">
        <f>IF(D68="","",IFERROR(INDEX(Kategoriat!$B$5:$B$44,MATCH(D68,Kategoriat!$A$5:$A$44,0)),"Tarkista"))</f>
        <v/>
      </c>
      <c r="F68" s="23" t="n"/>
      <c r="G68" s="23" t="n"/>
      <c r="H68" s="27" t="n"/>
      <c r="I68" s="28" t="n"/>
      <c r="J68" s="29" t="str">
        <f>IF(H68="","",IF(OR(Aloitus!$B$8="Ei",AND(E68&lt;&gt;"Tulo",IFERROR(INDEX(Kategoriat!$D$5:$D$44,MATCH(D68,Kategoriat!$A$5:$A$44,0)),"Kyllä")="Ei")),0,ROUND(H68*N(I68)/(1+N(I68)),2)))</f>
        <v/>
      </c>
      <c r="K68" s="29" t="str">
        <f>IF(H68="","",H68-J68)</f>
        <v/>
      </c>
      <c r="L68" s="23" t="n"/>
    </row>
    <row r="69">
      <c r="A69" s="23" t="n"/>
      <c r="B69" s="24" t="n"/>
      <c r="C69" s="25" t="str">
        <f>IF(B69="","",MONTH(B69))</f>
        <v/>
      </c>
      <c r="D69" s="23" t="n"/>
      <c r="E69" s="26" t="str">
        <f>IF(D69="","",IFERROR(INDEX(Kategoriat!$B$5:$B$44,MATCH(D69,Kategoriat!$A$5:$A$44,0)),"Tarkista"))</f>
        <v/>
      </c>
      <c r="F69" s="23" t="n"/>
      <c r="G69" s="23" t="n"/>
      <c r="H69" s="27" t="n"/>
      <c r="I69" s="28" t="n"/>
      <c r="J69" s="29" t="str">
        <f>IF(H69="","",IF(OR(Aloitus!$B$8="Ei",AND(E69&lt;&gt;"Tulo",IFERROR(INDEX(Kategoriat!$D$5:$D$44,MATCH(D69,Kategoriat!$A$5:$A$44,0)),"Kyllä")="Ei")),0,ROUND(H69*N(I69)/(1+N(I69)),2)))</f>
        <v/>
      </c>
      <c r="K69" s="29" t="str">
        <f>IF(H69="","",H69-J69)</f>
        <v/>
      </c>
      <c r="L69" s="23" t="n"/>
    </row>
    <row r="70">
      <c r="A70" s="23" t="n"/>
      <c r="B70" s="24" t="n"/>
      <c r="C70" s="25" t="str">
        <f>IF(B70="","",MONTH(B70))</f>
        <v/>
      </c>
      <c r="D70" s="23" t="n"/>
      <c r="E70" s="26" t="str">
        <f>IF(D70="","",IFERROR(INDEX(Kategoriat!$B$5:$B$44,MATCH(D70,Kategoriat!$A$5:$A$44,0)),"Tarkista"))</f>
        <v/>
      </c>
      <c r="F70" s="23" t="n"/>
      <c r="G70" s="23" t="n"/>
      <c r="H70" s="27" t="n"/>
      <c r="I70" s="28" t="n"/>
      <c r="J70" s="29" t="str">
        <f>IF(H70="","",IF(OR(Aloitus!$B$8="Ei",AND(E70&lt;&gt;"Tulo",IFERROR(INDEX(Kategoriat!$D$5:$D$44,MATCH(D70,Kategoriat!$A$5:$A$44,0)),"Kyllä")="Ei")),0,ROUND(H70*N(I70)/(1+N(I70)),2)))</f>
        <v/>
      </c>
      <c r="K70" s="29" t="str">
        <f>IF(H70="","",H70-J70)</f>
        <v/>
      </c>
      <c r="L70" s="23" t="n"/>
    </row>
    <row r="71">
      <c r="A71" s="23" t="n"/>
      <c r="B71" s="24" t="n"/>
      <c r="C71" s="25" t="str">
        <f>IF(B71="","",MONTH(B71))</f>
        <v/>
      </c>
      <c r="D71" s="23" t="n"/>
      <c r="E71" s="26" t="str">
        <f>IF(D71="","",IFERROR(INDEX(Kategoriat!$B$5:$B$44,MATCH(D71,Kategoriat!$A$5:$A$44,0)),"Tarkista"))</f>
        <v/>
      </c>
      <c r="F71" s="23" t="n"/>
      <c r="G71" s="23" t="n"/>
      <c r="H71" s="27" t="n"/>
      <c r="I71" s="28" t="n"/>
      <c r="J71" s="29" t="str">
        <f>IF(H71="","",IF(OR(Aloitus!$B$8="Ei",AND(E71&lt;&gt;"Tulo",IFERROR(INDEX(Kategoriat!$D$5:$D$44,MATCH(D71,Kategoriat!$A$5:$A$44,0)),"Kyllä")="Ei")),0,ROUND(H71*N(I71)/(1+N(I71)),2)))</f>
        <v/>
      </c>
      <c r="K71" s="29" t="str">
        <f>IF(H71="","",H71-J71)</f>
        <v/>
      </c>
      <c r="L71" s="23" t="n"/>
    </row>
    <row r="72">
      <c r="A72" s="23" t="n"/>
      <c r="B72" s="24" t="n"/>
      <c r="C72" s="25" t="str">
        <f>IF(B72="","",MONTH(B72))</f>
        <v/>
      </c>
      <c r="D72" s="23" t="n"/>
      <c r="E72" s="26" t="str">
        <f>IF(D72="","",IFERROR(INDEX(Kategoriat!$B$5:$B$44,MATCH(D72,Kategoriat!$A$5:$A$44,0)),"Tarkista"))</f>
        <v/>
      </c>
      <c r="F72" s="23" t="n"/>
      <c r="G72" s="23" t="n"/>
      <c r="H72" s="27" t="n"/>
      <c r="I72" s="28" t="n"/>
      <c r="J72" s="29" t="str">
        <f>IF(H72="","",IF(OR(Aloitus!$B$8="Ei",AND(E72&lt;&gt;"Tulo",IFERROR(INDEX(Kategoriat!$D$5:$D$44,MATCH(D72,Kategoriat!$A$5:$A$44,0)),"Kyllä")="Ei")),0,ROUND(H72*N(I72)/(1+N(I72)),2)))</f>
        <v/>
      </c>
      <c r="K72" s="29" t="str">
        <f>IF(H72="","",H72-J72)</f>
        <v/>
      </c>
      <c r="L72" s="23" t="n"/>
    </row>
    <row r="73">
      <c r="A73" s="23" t="n"/>
      <c r="B73" s="24" t="n"/>
      <c r="C73" s="25" t="str">
        <f>IF(B73="","",MONTH(B73))</f>
        <v/>
      </c>
      <c r="D73" s="23" t="n"/>
      <c r="E73" s="26" t="str">
        <f>IF(D73="","",IFERROR(INDEX(Kategoriat!$B$5:$B$44,MATCH(D73,Kategoriat!$A$5:$A$44,0)),"Tarkista"))</f>
        <v/>
      </c>
      <c r="F73" s="23" t="n"/>
      <c r="G73" s="23" t="n"/>
      <c r="H73" s="27" t="n"/>
      <c r="I73" s="28" t="n"/>
      <c r="J73" s="29" t="str">
        <f>IF(H73="","",IF(OR(Aloitus!$B$8="Ei",AND(E73&lt;&gt;"Tulo",IFERROR(INDEX(Kategoriat!$D$5:$D$44,MATCH(D73,Kategoriat!$A$5:$A$44,0)),"Kyllä")="Ei")),0,ROUND(H73*N(I73)/(1+N(I73)),2)))</f>
        <v/>
      </c>
      <c r="K73" s="29" t="str">
        <f>IF(H73="","",H73-J73)</f>
        <v/>
      </c>
      <c r="L73" s="23" t="n"/>
    </row>
    <row r="74">
      <c r="A74" s="23" t="n"/>
      <c r="B74" s="24" t="n"/>
      <c r="C74" s="25" t="str">
        <f>IF(B74="","",MONTH(B74))</f>
        <v/>
      </c>
      <c r="D74" s="23" t="n"/>
      <c r="E74" s="26" t="str">
        <f>IF(D74="","",IFERROR(INDEX(Kategoriat!$B$5:$B$44,MATCH(D74,Kategoriat!$A$5:$A$44,0)),"Tarkista"))</f>
        <v/>
      </c>
      <c r="F74" s="23" t="n"/>
      <c r="G74" s="23" t="n"/>
      <c r="H74" s="27" t="n"/>
      <c r="I74" s="28" t="n"/>
      <c r="J74" s="29" t="str">
        <f>IF(H74="","",IF(OR(Aloitus!$B$8="Ei",AND(E74&lt;&gt;"Tulo",IFERROR(INDEX(Kategoriat!$D$5:$D$44,MATCH(D74,Kategoriat!$A$5:$A$44,0)),"Kyllä")="Ei")),0,ROUND(H74*N(I74)/(1+N(I74)),2)))</f>
        <v/>
      </c>
      <c r="K74" s="29" t="str">
        <f>IF(H74="","",H74-J74)</f>
        <v/>
      </c>
      <c r="L74" s="23" t="n"/>
    </row>
    <row r="75">
      <c r="A75" s="23" t="n"/>
      <c r="B75" s="24" t="n"/>
      <c r="C75" s="25" t="str">
        <f>IF(B75="","",MONTH(B75))</f>
        <v/>
      </c>
      <c r="D75" s="23" t="n"/>
      <c r="E75" s="26" t="str">
        <f>IF(D75="","",IFERROR(INDEX(Kategoriat!$B$5:$B$44,MATCH(D75,Kategoriat!$A$5:$A$44,0)),"Tarkista"))</f>
        <v/>
      </c>
      <c r="F75" s="23" t="n"/>
      <c r="G75" s="23" t="n"/>
      <c r="H75" s="27" t="n"/>
      <c r="I75" s="28" t="n"/>
      <c r="J75" s="29" t="str">
        <f>IF(H75="","",IF(OR(Aloitus!$B$8="Ei",AND(E75&lt;&gt;"Tulo",IFERROR(INDEX(Kategoriat!$D$5:$D$44,MATCH(D75,Kategoriat!$A$5:$A$44,0)),"Kyllä")="Ei")),0,ROUND(H75*N(I75)/(1+N(I75)),2)))</f>
        <v/>
      </c>
      <c r="K75" s="29" t="str">
        <f>IF(H75="","",H75-J75)</f>
        <v/>
      </c>
      <c r="L75" s="23" t="n"/>
    </row>
    <row r="76">
      <c r="A76" s="23" t="n"/>
      <c r="B76" s="24" t="n"/>
      <c r="C76" s="25" t="str">
        <f>IF(B76="","",MONTH(B76))</f>
        <v/>
      </c>
      <c r="D76" s="23" t="n"/>
      <c r="E76" s="26" t="str">
        <f>IF(D76="","",IFERROR(INDEX(Kategoriat!$B$5:$B$44,MATCH(D76,Kategoriat!$A$5:$A$44,0)),"Tarkista"))</f>
        <v/>
      </c>
      <c r="F76" s="23" t="n"/>
      <c r="G76" s="23" t="n"/>
      <c r="H76" s="27" t="n"/>
      <c r="I76" s="28" t="n"/>
      <c r="J76" s="29" t="str">
        <f>IF(H76="","",IF(OR(Aloitus!$B$8="Ei",AND(E76&lt;&gt;"Tulo",IFERROR(INDEX(Kategoriat!$D$5:$D$44,MATCH(D76,Kategoriat!$A$5:$A$44,0)),"Kyllä")="Ei")),0,ROUND(H76*N(I76)/(1+N(I76)),2)))</f>
        <v/>
      </c>
      <c r="K76" s="29" t="str">
        <f>IF(H76="","",H76-J76)</f>
        <v/>
      </c>
      <c r="L76" s="23" t="n"/>
    </row>
    <row r="77">
      <c r="A77" s="23" t="n"/>
      <c r="B77" s="24" t="n"/>
      <c r="C77" s="25" t="str">
        <f>IF(B77="","",MONTH(B77))</f>
        <v/>
      </c>
      <c r="D77" s="23" t="n"/>
      <c r="E77" s="26" t="str">
        <f>IF(D77="","",IFERROR(INDEX(Kategoriat!$B$5:$B$44,MATCH(D77,Kategoriat!$A$5:$A$44,0)),"Tarkista"))</f>
        <v/>
      </c>
      <c r="F77" s="23" t="n"/>
      <c r="G77" s="23" t="n"/>
      <c r="H77" s="27" t="n"/>
      <c r="I77" s="28" t="n"/>
      <c r="J77" s="29" t="str">
        <f>IF(H77="","",IF(OR(Aloitus!$B$8="Ei",AND(E77&lt;&gt;"Tulo",IFERROR(INDEX(Kategoriat!$D$5:$D$44,MATCH(D77,Kategoriat!$A$5:$A$44,0)),"Kyllä")="Ei")),0,ROUND(H77*N(I77)/(1+N(I77)),2)))</f>
        <v/>
      </c>
      <c r="K77" s="29" t="str">
        <f>IF(H77="","",H77-J77)</f>
        <v/>
      </c>
      <c r="L77" s="23" t="n"/>
    </row>
    <row r="78">
      <c r="A78" s="23" t="n"/>
      <c r="B78" s="24" t="n"/>
      <c r="C78" s="25" t="str">
        <f>IF(B78="","",MONTH(B78))</f>
        <v/>
      </c>
      <c r="D78" s="23" t="n"/>
      <c r="E78" s="26" t="str">
        <f>IF(D78="","",IFERROR(INDEX(Kategoriat!$B$5:$B$44,MATCH(D78,Kategoriat!$A$5:$A$44,0)),"Tarkista"))</f>
        <v/>
      </c>
      <c r="F78" s="23" t="n"/>
      <c r="G78" s="23" t="n"/>
      <c r="H78" s="27" t="n"/>
      <c r="I78" s="28" t="n"/>
      <c r="J78" s="29" t="str">
        <f>IF(H78="","",IF(OR(Aloitus!$B$8="Ei",AND(E78&lt;&gt;"Tulo",IFERROR(INDEX(Kategoriat!$D$5:$D$44,MATCH(D78,Kategoriat!$A$5:$A$44,0)),"Kyllä")="Ei")),0,ROUND(H78*N(I78)/(1+N(I78)),2)))</f>
        <v/>
      </c>
      <c r="K78" s="29" t="str">
        <f>IF(H78="","",H78-J78)</f>
        <v/>
      </c>
      <c r="L78" s="23" t="n"/>
    </row>
    <row r="79">
      <c r="A79" s="23" t="n"/>
      <c r="B79" s="24" t="n"/>
      <c r="C79" s="25" t="str">
        <f>IF(B79="","",MONTH(B79))</f>
        <v/>
      </c>
      <c r="D79" s="23" t="n"/>
      <c r="E79" s="26" t="str">
        <f>IF(D79="","",IFERROR(INDEX(Kategoriat!$B$5:$B$44,MATCH(D79,Kategoriat!$A$5:$A$44,0)),"Tarkista"))</f>
        <v/>
      </c>
      <c r="F79" s="23" t="n"/>
      <c r="G79" s="23" t="n"/>
      <c r="H79" s="27" t="n"/>
      <c r="I79" s="28" t="n"/>
      <c r="J79" s="29" t="str">
        <f>IF(H79="","",IF(OR(Aloitus!$B$8="Ei",AND(E79&lt;&gt;"Tulo",IFERROR(INDEX(Kategoriat!$D$5:$D$44,MATCH(D79,Kategoriat!$A$5:$A$44,0)),"Kyllä")="Ei")),0,ROUND(H79*N(I79)/(1+N(I79)),2)))</f>
        <v/>
      </c>
      <c r="K79" s="29" t="str">
        <f>IF(H79="","",H79-J79)</f>
        <v/>
      </c>
      <c r="L79" s="23" t="n"/>
    </row>
    <row r="80">
      <c r="A80" s="23" t="n"/>
      <c r="B80" s="24" t="n"/>
      <c r="C80" s="25" t="str">
        <f>IF(B80="","",MONTH(B80))</f>
        <v/>
      </c>
      <c r="D80" s="23" t="n"/>
      <c r="E80" s="26" t="str">
        <f>IF(D80="","",IFERROR(INDEX(Kategoriat!$B$5:$B$44,MATCH(D80,Kategoriat!$A$5:$A$44,0)),"Tarkista"))</f>
        <v/>
      </c>
      <c r="F80" s="23" t="n"/>
      <c r="G80" s="23" t="n"/>
      <c r="H80" s="27" t="n"/>
      <c r="I80" s="28" t="n"/>
      <c r="J80" s="29" t="str">
        <f>IF(H80="","",IF(OR(Aloitus!$B$8="Ei",AND(E80&lt;&gt;"Tulo",IFERROR(INDEX(Kategoriat!$D$5:$D$44,MATCH(D80,Kategoriat!$A$5:$A$44,0)),"Kyllä")="Ei")),0,ROUND(H80*N(I80)/(1+N(I80)),2)))</f>
        <v/>
      </c>
      <c r="K80" s="29" t="str">
        <f>IF(H80="","",H80-J80)</f>
        <v/>
      </c>
      <c r="L80" s="23" t="n"/>
    </row>
    <row r="81">
      <c r="A81" s="23" t="n"/>
      <c r="B81" s="24" t="n"/>
      <c r="C81" s="25" t="str">
        <f>IF(B81="","",MONTH(B81))</f>
        <v/>
      </c>
      <c r="D81" s="23" t="n"/>
      <c r="E81" s="26" t="str">
        <f>IF(D81="","",IFERROR(INDEX(Kategoriat!$B$5:$B$44,MATCH(D81,Kategoriat!$A$5:$A$44,0)),"Tarkista"))</f>
        <v/>
      </c>
      <c r="F81" s="23" t="n"/>
      <c r="G81" s="23" t="n"/>
      <c r="H81" s="27" t="n"/>
      <c r="I81" s="28" t="n"/>
      <c r="J81" s="29" t="str">
        <f>IF(H81="","",IF(OR(Aloitus!$B$8="Ei",AND(E81&lt;&gt;"Tulo",IFERROR(INDEX(Kategoriat!$D$5:$D$44,MATCH(D81,Kategoriat!$A$5:$A$44,0)),"Kyllä")="Ei")),0,ROUND(H81*N(I81)/(1+N(I81)),2)))</f>
        <v/>
      </c>
      <c r="K81" s="29" t="str">
        <f>IF(H81="","",H81-J81)</f>
        <v/>
      </c>
      <c r="L81" s="23" t="n"/>
    </row>
    <row r="82">
      <c r="A82" s="23" t="n"/>
      <c r="B82" s="24" t="n"/>
      <c r="C82" s="25" t="str">
        <f>IF(B82="","",MONTH(B82))</f>
        <v/>
      </c>
      <c r="D82" s="23" t="n"/>
      <c r="E82" s="26" t="str">
        <f>IF(D82="","",IFERROR(INDEX(Kategoriat!$B$5:$B$44,MATCH(D82,Kategoriat!$A$5:$A$44,0)),"Tarkista"))</f>
        <v/>
      </c>
      <c r="F82" s="23" t="n"/>
      <c r="G82" s="23" t="n"/>
      <c r="H82" s="27" t="n"/>
      <c r="I82" s="28" t="n"/>
      <c r="J82" s="29" t="str">
        <f>IF(H82="","",IF(OR(Aloitus!$B$8="Ei",AND(E82&lt;&gt;"Tulo",IFERROR(INDEX(Kategoriat!$D$5:$D$44,MATCH(D82,Kategoriat!$A$5:$A$44,0)),"Kyllä")="Ei")),0,ROUND(H82*N(I82)/(1+N(I82)),2)))</f>
        <v/>
      </c>
      <c r="K82" s="29" t="str">
        <f>IF(H82="","",H82-J82)</f>
        <v/>
      </c>
      <c r="L82" s="23" t="n"/>
    </row>
    <row r="83">
      <c r="A83" s="23" t="n"/>
      <c r="B83" s="24" t="n"/>
      <c r="C83" s="25" t="str">
        <f>IF(B83="","",MONTH(B83))</f>
        <v/>
      </c>
      <c r="D83" s="23" t="n"/>
      <c r="E83" s="26" t="str">
        <f>IF(D83="","",IFERROR(INDEX(Kategoriat!$B$5:$B$44,MATCH(D83,Kategoriat!$A$5:$A$44,0)),"Tarkista"))</f>
        <v/>
      </c>
      <c r="F83" s="23" t="n"/>
      <c r="G83" s="23" t="n"/>
      <c r="H83" s="27" t="n"/>
      <c r="I83" s="28" t="n"/>
      <c r="J83" s="29" t="str">
        <f>IF(H83="","",IF(OR(Aloitus!$B$8="Ei",AND(E83&lt;&gt;"Tulo",IFERROR(INDEX(Kategoriat!$D$5:$D$44,MATCH(D83,Kategoriat!$A$5:$A$44,0)),"Kyllä")="Ei")),0,ROUND(H83*N(I83)/(1+N(I83)),2)))</f>
        <v/>
      </c>
      <c r="K83" s="29" t="str">
        <f>IF(H83="","",H83-J83)</f>
        <v/>
      </c>
      <c r="L83" s="23" t="n"/>
    </row>
    <row r="84">
      <c r="A84" s="23" t="n"/>
      <c r="B84" s="24" t="n"/>
      <c r="C84" s="25" t="str">
        <f>IF(B84="","",MONTH(B84))</f>
        <v/>
      </c>
      <c r="D84" s="23" t="n"/>
      <c r="E84" s="26" t="str">
        <f>IF(D84="","",IFERROR(INDEX(Kategoriat!$B$5:$B$44,MATCH(D84,Kategoriat!$A$5:$A$44,0)),"Tarkista"))</f>
        <v/>
      </c>
      <c r="F84" s="23" t="n"/>
      <c r="G84" s="23" t="n"/>
      <c r="H84" s="27" t="n"/>
      <c r="I84" s="28" t="n"/>
      <c r="J84" s="29" t="str">
        <f>IF(H84="","",IF(OR(Aloitus!$B$8="Ei",AND(E84&lt;&gt;"Tulo",IFERROR(INDEX(Kategoriat!$D$5:$D$44,MATCH(D84,Kategoriat!$A$5:$A$44,0)),"Kyllä")="Ei")),0,ROUND(H84*N(I84)/(1+N(I84)),2)))</f>
        <v/>
      </c>
      <c r="K84" s="29" t="str">
        <f>IF(H84="","",H84-J84)</f>
        <v/>
      </c>
      <c r="L84" s="23" t="n"/>
    </row>
    <row r="85">
      <c r="A85" s="23" t="n"/>
      <c r="B85" s="24" t="n"/>
      <c r="C85" s="25" t="str">
        <f>IF(B85="","",MONTH(B85))</f>
        <v/>
      </c>
      <c r="D85" s="23" t="n"/>
      <c r="E85" s="26" t="str">
        <f>IF(D85="","",IFERROR(INDEX(Kategoriat!$B$5:$B$44,MATCH(D85,Kategoriat!$A$5:$A$44,0)),"Tarkista"))</f>
        <v/>
      </c>
      <c r="F85" s="23" t="n"/>
      <c r="G85" s="23" t="n"/>
      <c r="H85" s="27" t="n"/>
      <c r="I85" s="28" t="n"/>
      <c r="J85" s="29" t="str">
        <f>IF(H85="","",IF(OR(Aloitus!$B$8="Ei",AND(E85&lt;&gt;"Tulo",IFERROR(INDEX(Kategoriat!$D$5:$D$44,MATCH(D85,Kategoriat!$A$5:$A$44,0)),"Kyllä")="Ei")),0,ROUND(H85*N(I85)/(1+N(I85)),2)))</f>
        <v/>
      </c>
      <c r="K85" s="29" t="str">
        <f>IF(H85="","",H85-J85)</f>
        <v/>
      </c>
      <c r="L85" s="23" t="n"/>
    </row>
    <row r="86">
      <c r="A86" s="23" t="n"/>
      <c r="B86" s="24" t="n"/>
      <c r="C86" s="25" t="str">
        <f>IF(B86="","",MONTH(B86))</f>
        <v/>
      </c>
      <c r="D86" s="23" t="n"/>
      <c r="E86" s="26" t="str">
        <f>IF(D86="","",IFERROR(INDEX(Kategoriat!$B$5:$B$44,MATCH(D86,Kategoriat!$A$5:$A$44,0)),"Tarkista"))</f>
        <v/>
      </c>
      <c r="F86" s="23" t="n"/>
      <c r="G86" s="23" t="n"/>
      <c r="H86" s="27" t="n"/>
      <c r="I86" s="28" t="n"/>
      <c r="J86" s="29" t="str">
        <f>IF(H86="","",IF(OR(Aloitus!$B$8="Ei",AND(E86&lt;&gt;"Tulo",IFERROR(INDEX(Kategoriat!$D$5:$D$44,MATCH(D86,Kategoriat!$A$5:$A$44,0)),"Kyllä")="Ei")),0,ROUND(H86*N(I86)/(1+N(I86)),2)))</f>
        <v/>
      </c>
      <c r="K86" s="29" t="str">
        <f>IF(H86="","",H86-J86)</f>
        <v/>
      </c>
      <c r="L86" s="23" t="n"/>
    </row>
    <row r="87">
      <c r="A87" s="23" t="n"/>
      <c r="B87" s="24" t="n"/>
      <c r="C87" s="25" t="str">
        <f>IF(B87="","",MONTH(B87))</f>
        <v/>
      </c>
      <c r="D87" s="23" t="n"/>
      <c r="E87" s="26" t="str">
        <f>IF(D87="","",IFERROR(INDEX(Kategoriat!$B$5:$B$44,MATCH(D87,Kategoriat!$A$5:$A$44,0)),"Tarkista"))</f>
        <v/>
      </c>
      <c r="F87" s="23" t="n"/>
      <c r="G87" s="23" t="n"/>
      <c r="H87" s="27" t="n"/>
      <c r="I87" s="28" t="n"/>
      <c r="J87" s="29" t="str">
        <f>IF(H87="","",IF(OR(Aloitus!$B$8="Ei",AND(E87&lt;&gt;"Tulo",IFERROR(INDEX(Kategoriat!$D$5:$D$44,MATCH(D87,Kategoriat!$A$5:$A$44,0)),"Kyllä")="Ei")),0,ROUND(H87*N(I87)/(1+N(I87)),2)))</f>
        <v/>
      </c>
      <c r="K87" s="29" t="str">
        <f>IF(H87="","",H87-J87)</f>
        <v/>
      </c>
      <c r="L87" s="23" t="n"/>
    </row>
    <row r="88">
      <c r="A88" s="23" t="n"/>
      <c r="B88" s="24" t="n"/>
      <c r="C88" s="25" t="str">
        <f>IF(B88="","",MONTH(B88))</f>
        <v/>
      </c>
      <c r="D88" s="23" t="n"/>
      <c r="E88" s="26" t="str">
        <f>IF(D88="","",IFERROR(INDEX(Kategoriat!$B$5:$B$44,MATCH(D88,Kategoriat!$A$5:$A$44,0)),"Tarkista"))</f>
        <v/>
      </c>
      <c r="F88" s="23" t="n"/>
      <c r="G88" s="23" t="n"/>
      <c r="H88" s="27" t="n"/>
      <c r="I88" s="28" t="n"/>
      <c r="J88" s="29" t="str">
        <f>IF(H88="","",IF(OR(Aloitus!$B$8="Ei",AND(E88&lt;&gt;"Tulo",IFERROR(INDEX(Kategoriat!$D$5:$D$44,MATCH(D88,Kategoriat!$A$5:$A$44,0)),"Kyllä")="Ei")),0,ROUND(H88*N(I88)/(1+N(I88)),2)))</f>
        <v/>
      </c>
      <c r="K88" s="29" t="str">
        <f>IF(H88="","",H88-J88)</f>
        <v/>
      </c>
      <c r="L88" s="23" t="n"/>
    </row>
    <row r="89">
      <c r="A89" s="23" t="n"/>
      <c r="B89" s="24" t="n"/>
      <c r="C89" s="25" t="str">
        <f>IF(B89="","",MONTH(B89))</f>
        <v/>
      </c>
      <c r="D89" s="23" t="n"/>
      <c r="E89" s="26" t="str">
        <f>IF(D89="","",IFERROR(INDEX(Kategoriat!$B$5:$B$44,MATCH(D89,Kategoriat!$A$5:$A$44,0)),"Tarkista"))</f>
        <v/>
      </c>
      <c r="F89" s="23" t="n"/>
      <c r="G89" s="23" t="n"/>
      <c r="H89" s="27" t="n"/>
      <c r="I89" s="28" t="n"/>
      <c r="J89" s="29" t="str">
        <f>IF(H89="","",IF(OR(Aloitus!$B$8="Ei",AND(E89&lt;&gt;"Tulo",IFERROR(INDEX(Kategoriat!$D$5:$D$44,MATCH(D89,Kategoriat!$A$5:$A$44,0)),"Kyllä")="Ei")),0,ROUND(H89*N(I89)/(1+N(I89)),2)))</f>
        <v/>
      </c>
      <c r="K89" s="29" t="str">
        <f>IF(H89="","",H89-J89)</f>
        <v/>
      </c>
      <c r="L89" s="23" t="n"/>
    </row>
    <row r="90">
      <c r="A90" s="23" t="n"/>
      <c r="B90" s="24" t="n"/>
      <c r="C90" s="25" t="str">
        <f>IF(B90="","",MONTH(B90))</f>
        <v/>
      </c>
      <c r="D90" s="23" t="n"/>
      <c r="E90" s="26" t="str">
        <f>IF(D90="","",IFERROR(INDEX(Kategoriat!$B$5:$B$44,MATCH(D90,Kategoriat!$A$5:$A$44,0)),"Tarkista"))</f>
        <v/>
      </c>
      <c r="F90" s="23" t="n"/>
      <c r="G90" s="23" t="n"/>
      <c r="H90" s="27" t="n"/>
      <c r="I90" s="28" t="n"/>
      <c r="J90" s="29" t="str">
        <f>IF(H90="","",IF(OR(Aloitus!$B$8="Ei",AND(E90&lt;&gt;"Tulo",IFERROR(INDEX(Kategoriat!$D$5:$D$44,MATCH(D90,Kategoriat!$A$5:$A$44,0)),"Kyllä")="Ei")),0,ROUND(H90*N(I90)/(1+N(I90)),2)))</f>
        <v/>
      </c>
      <c r="K90" s="29" t="str">
        <f>IF(H90="","",H90-J90)</f>
        <v/>
      </c>
      <c r="L90" s="23" t="n"/>
    </row>
    <row r="91">
      <c r="A91" s="23" t="n"/>
      <c r="B91" s="24" t="n"/>
      <c r="C91" s="25" t="str">
        <f>IF(B91="","",MONTH(B91))</f>
        <v/>
      </c>
      <c r="D91" s="23" t="n"/>
      <c r="E91" s="26" t="str">
        <f>IF(D91="","",IFERROR(INDEX(Kategoriat!$B$5:$B$44,MATCH(D91,Kategoriat!$A$5:$A$44,0)),"Tarkista"))</f>
        <v/>
      </c>
      <c r="F91" s="23" t="n"/>
      <c r="G91" s="23" t="n"/>
      <c r="H91" s="27" t="n"/>
      <c r="I91" s="28" t="n"/>
      <c r="J91" s="29" t="str">
        <f>IF(H91="","",IF(OR(Aloitus!$B$8="Ei",AND(E91&lt;&gt;"Tulo",IFERROR(INDEX(Kategoriat!$D$5:$D$44,MATCH(D91,Kategoriat!$A$5:$A$44,0)),"Kyllä")="Ei")),0,ROUND(H91*N(I91)/(1+N(I91)),2)))</f>
        <v/>
      </c>
      <c r="K91" s="29" t="str">
        <f>IF(H91="","",H91-J91)</f>
        <v/>
      </c>
      <c r="L91" s="23" t="n"/>
    </row>
    <row r="92">
      <c r="A92" s="23" t="n"/>
      <c r="B92" s="24" t="n"/>
      <c r="C92" s="25" t="str">
        <f>IF(B92="","",MONTH(B92))</f>
        <v/>
      </c>
      <c r="D92" s="23" t="n"/>
      <c r="E92" s="26" t="str">
        <f>IF(D92="","",IFERROR(INDEX(Kategoriat!$B$5:$B$44,MATCH(D92,Kategoriat!$A$5:$A$44,0)),"Tarkista"))</f>
        <v/>
      </c>
      <c r="F92" s="23" t="n"/>
      <c r="G92" s="23" t="n"/>
      <c r="H92" s="27" t="n"/>
      <c r="I92" s="28" t="n"/>
      <c r="J92" s="29" t="str">
        <f>IF(H92="","",IF(OR(Aloitus!$B$8="Ei",AND(E92&lt;&gt;"Tulo",IFERROR(INDEX(Kategoriat!$D$5:$D$44,MATCH(D92,Kategoriat!$A$5:$A$44,0)),"Kyllä")="Ei")),0,ROUND(H92*N(I92)/(1+N(I92)),2)))</f>
        <v/>
      </c>
      <c r="K92" s="29" t="str">
        <f>IF(H92="","",H92-J92)</f>
        <v/>
      </c>
      <c r="L92" s="23" t="n"/>
    </row>
    <row r="93">
      <c r="A93" s="23" t="n"/>
      <c r="B93" s="24" t="n"/>
      <c r="C93" s="25" t="str">
        <f>IF(B93="","",MONTH(B93))</f>
        <v/>
      </c>
      <c r="D93" s="23" t="n"/>
      <c r="E93" s="26" t="str">
        <f>IF(D93="","",IFERROR(INDEX(Kategoriat!$B$5:$B$44,MATCH(D93,Kategoriat!$A$5:$A$44,0)),"Tarkista"))</f>
        <v/>
      </c>
      <c r="F93" s="23" t="n"/>
      <c r="G93" s="23" t="n"/>
      <c r="H93" s="27" t="n"/>
      <c r="I93" s="28" t="n"/>
      <c r="J93" s="29" t="str">
        <f>IF(H93="","",IF(OR(Aloitus!$B$8="Ei",AND(E93&lt;&gt;"Tulo",IFERROR(INDEX(Kategoriat!$D$5:$D$44,MATCH(D93,Kategoriat!$A$5:$A$44,0)),"Kyllä")="Ei")),0,ROUND(H93*N(I93)/(1+N(I93)),2)))</f>
        <v/>
      </c>
      <c r="K93" s="29" t="str">
        <f>IF(H93="","",H93-J93)</f>
        <v/>
      </c>
      <c r="L93" s="23" t="n"/>
    </row>
    <row r="94">
      <c r="A94" s="23" t="n"/>
      <c r="B94" s="24" t="n"/>
      <c r="C94" s="25" t="str">
        <f>IF(B94="","",MONTH(B94))</f>
        <v/>
      </c>
      <c r="D94" s="23" t="n"/>
      <c r="E94" s="26" t="str">
        <f>IF(D94="","",IFERROR(INDEX(Kategoriat!$B$5:$B$44,MATCH(D94,Kategoriat!$A$5:$A$44,0)),"Tarkista"))</f>
        <v/>
      </c>
      <c r="F94" s="23" t="n"/>
      <c r="G94" s="23" t="n"/>
      <c r="H94" s="27" t="n"/>
      <c r="I94" s="28" t="n"/>
      <c r="J94" s="29" t="str">
        <f>IF(H94="","",IF(OR(Aloitus!$B$8="Ei",AND(E94&lt;&gt;"Tulo",IFERROR(INDEX(Kategoriat!$D$5:$D$44,MATCH(D94,Kategoriat!$A$5:$A$44,0)),"Kyllä")="Ei")),0,ROUND(H94*N(I94)/(1+N(I94)),2)))</f>
        <v/>
      </c>
      <c r="K94" s="29" t="str">
        <f>IF(H94="","",H94-J94)</f>
        <v/>
      </c>
      <c r="L94" s="23" t="n"/>
    </row>
    <row r="95">
      <c r="A95" s="23" t="n"/>
      <c r="B95" s="24" t="n"/>
      <c r="C95" s="25" t="str">
        <f>IF(B95="","",MONTH(B95))</f>
        <v/>
      </c>
      <c r="D95" s="23" t="n"/>
      <c r="E95" s="26" t="str">
        <f>IF(D95="","",IFERROR(INDEX(Kategoriat!$B$5:$B$44,MATCH(D95,Kategoriat!$A$5:$A$44,0)),"Tarkista"))</f>
        <v/>
      </c>
      <c r="F95" s="23" t="n"/>
      <c r="G95" s="23" t="n"/>
      <c r="H95" s="27" t="n"/>
      <c r="I95" s="28" t="n"/>
      <c r="J95" s="29" t="str">
        <f>IF(H95="","",IF(OR(Aloitus!$B$8="Ei",AND(E95&lt;&gt;"Tulo",IFERROR(INDEX(Kategoriat!$D$5:$D$44,MATCH(D95,Kategoriat!$A$5:$A$44,0)),"Kyllä")="Ei")),0,ROUND(H95*N(I95)/(1+N(I95)),2)))</f>
        <v/>
      </c>
      <c r="K95" s="29" t="str">
        <f>IF(H95="","",H95-J95)</f>
        <v/>
      </c>
      <c r="L95" s="23" t="n"/>
    </row>
    <row r="96">
      <c r="A96" s="23" t="n"/>
      <c r="B96" s="24" t="n"/>
      <c r="C96" s="25" t="str">
        <f>IF(B96="","",MONTH(B96))</f>
        <v/>
      </c>
      <c r="D96" s="23" t="n"/>
      <c r="E96" s="26" t="str">
        <f>IF(D96="","",IFERROR(INDEX(Kategoriat!$B$5:$B$44,MATCH(D96,Kategoriat!$A$5:$A$44,0)),"Tarkista"))</f>
        <v/>
      </c>
      <c r="F96" s="23" t="n"/>
      <c r="G96" s="23" t="n"/>
      <c r="H96" s="27" t="n"/>
      <c r="I96" s="28" t="n"/>
      <c r="J96" s="29" t="str">
        <f>IF(H96="","",IF(OR(Aloitus!$B$8="Ei",AND(E96&lt;&gt;"Tulo",IFERROR(INDEX(Kategoriat!$D$5:$D$44,MATCH(D96,Kategoriat!$A$5:$A$44,0)),"Kyllä")="Ei")),0,ROUND(H96*N(I96)/(1+N(I96)),2)))</f>
        <v/>
      </c>
      <c r="K96" s="29" t="str">
        <f>IF(H96="","",H96-J96)</f>
        <v/>
      </c>
      <c r="L96" s="23" t="n"/>
    </row>
    <row r="97">
      <c r="A97" s="23" t="n"/>
      <c r="B97" s="24" t="n"/>
      <c r="C97" s="25" t="str">
        <f>IF(B97="","",MONTH(B97))</f>
        <v/>
      </c>
      <c r="D97" s="23" t="n"/>
      <c r="E97" s="26" t="str">
        <f>IF(D97="","",IFERROR(INDEX(Kategoriat!$B$5:$B$44,MATCH(D97,Kategoriat!$A$5:$A$44,0)),"Tarkista"))</f>
        <v/>
      </c>
      <c r="F97" s="23" t="n"/>
      <c r="G97" s="23" t="n"/>
      <c r="H97" s="27" t="n"/>
      <c r="I97" s="28" t="n"/>
      <c r="J97" s="29" t="str">
        <f>IF(H97="","",IF(OR(Aloitus!$B$8="Ei",AND(E97&lt;&gt;"Tulo",IFERROR(INDEX(Kategoriat!$D$5:$D$44,MATCH(D97,Kategoriat!$A$5:$A$44,0)),"Kyllä")="Ei")),0,ROUND(H97*N(I97)/(1+N(I97)),2)))</f>
        <v/>
      </c>
      <c r="K97" s="29" t="str">
        <f>IF(H97="","",H97-J97)</f>
        <v/>
      </c>
      <c r="L97" s="23" t="n"/>
    </row>
    <row r="98">
      <c r="A98" s="23" t="n"/>
      <c r="B98" s="24" t="n"/>
      <c r="C98" s="25" t="str">
        <f>IF(B98="","",MONTH(B98))</f>
        <v/>
      </c>
      <c r="D98" s="23" t="n"/>
      <c r="E98" s="26" t="str">
        <f>IF(D98="","",IFERROR(INDEX(Kategoriat!$B$5:$B$44,MATCH(D98,Kategoriat!$A$5:$A$44,0)),"Tarkista"))</f>
        <v/>
      </c>
      <c r="F98" s="23" t="n"/>
      <c r="G98" s="23" t="n"/>
      <c r="H98" s="27" t="n"/>
      <c r="I98" s="28" t="n"/>
      <c r="J98" s="29" t="str">
        <f>IF(H98="","",IF(OR(Aloitus!$B$8="Ei",AND(E98&lt;&gt;"Tulo",IFERROR(INDEX(Kategoriat!$D$5:$D$44,MATCH(D98,Kategoriat!$A$5:$A$44,0)),"Kyllä")="Ei")),0,ROUND(H98*N(I98)/(1+N(I98)),2)))</f>
        <v/>
      </c>
      <c r="K98" s="29" t="str">
        <f>IF(H98="","",H98-J98)</f>
        <v/>
      </c>
      <c r="L98" s="23" t="n"/>
    </row>
    <row r="99">
      <c r="A99" s="23" t="n"/>
      <c r="B99" s="24" t="n"/>
      <c r="C99" s="25" t="str">
        <f>IF(B99="","",MONTH(B99))</f>
        <v/>
      </c>
      <c r="D99" s="23" t="n"/>
      <c r="E99" s="26" t="str">
        <f>IF(D99="","",IFERROR(INDEX(Kategoriat!$B$5:$B$44,MATCH(D99,Kategoriat!$A$5:$A$44,0)),"Tarkista"))</f>
        <v/>
      </c>
      <c r="F99" s="23" t="n"/>
      <c r="G99" s="23" t="n"/>
      <c r="H99" s="27" t="n"/>
      <c r="I99" s="28" t="n"/>
      <c r="J99" s="29" t="str">
        <f>IF(H99="","",IF(OR(Aloitus!$B$8="Ei",AND(E99&lt;&gt;"Tulo",IFERROR(INDEX(Kategoriat!$D$5:$D$44,MATCH(D99,Kategoriat!$A$5:$A$44,0)),"Kyllä")="Ei")),0,ROUND(H99*N(I99)/(1+N(I99)),2)))</f>
        <v/>
      </c>
      <c r="K99" s="29" t="str">
        <f>IF(H99="","",H99-J99)</f>
        <v/>
      </c>
      <c r="L99" s="23" t="n"/>
    </row>
    <row r="100">
      <c r="A100" s="23" t="n"/>
      <c r="B100" s="24" t="n"/>
      <c r="C100" s="25" t="str">
        <f>IF(B100="","",MONTH(B100))</f>
        <v/>
      </c>
      <c r="D100" s="23" t="n"/>
      <c r="E100" s="26" t="str">
        <f>IF(D100="","",IFERROR(INDEX(Kategoriat!$B$5:$B$44,MATCH(D100,Kategoriat!$A$5:$A$44,0)),"Tarkista"))</f>
        <v/>
      </c>
      <c r="F100" s="23" t="n"/>
      <c r="G100" s="23" t="n"/>
      <c r="H100" s="27" t="n"/>
      <c r="I100" s="28" t="n"/>
      <c r="J100" s="29" t="str">
        <f>IF(H100="","",IF(OR(Aloitus!$B$8="Ei",AND(E100&lt;&gt;"Tulo",IFERROR(INDEX(Kategoriat!$D$5:$D$44,MATCH(D100,Kategoriat!$A$5:$A$44,0)),"Kyllä")="Ei")),0,ROUND(H100*N(I100)/(1+N(I100)),2)))</f>
        <v/>
      </c>
      <c r="K100" s="29" t="str">
        <f>IF(H100="","",H100-J100)</f>
        <v/>
      </c>
      <c r="L100" s="23" t="n"/>
    </row>
    <row r="101">
      <c r="A101" s="23" t="n"/>
      <c r="B101" s="24" t="n"/>
      <c r="C101" s="25" t="str">
        <f>IF(B101="","",MONTH(B101))</f>
        <v/>
      </c>
      <c r="D101" s="23" t="n"/>
      <c r="E101" s="26" t="str">
        <f>IF(D101="","",IFERROR(INDEX(Kategoriat!$B$5:$B$44,MATCH(D101,Kategoriat!$A$5:$A$44,0)),"Tarkista"))</f>
        <v/>
      </c>
      <c r="F101" s="23" t="n"/>
      <c r="G101" s="23" t="n"/>
      <c r="H101" s="27" t="n"/>
      <c r="I101" s="28" t="n"/>
      <c r="J101" s="29" t="str">
        <f>IF(H101="","",IF(OR(Aloitus!$B$8="Ei",AND(E101&lt;&gt;"Tulo",IFERROR(INDEX(Kategoriat!$D$5:$D$44,MATCH(D101,Kategoriat!$A$5:$A$44,0)),"Kyllä")="Ei")),0,ROUND(H101*N(I101)/(1+N(I101)),2)))</f>
        <v/>
      </c>
      <c r="K101" s="29" t="str">
        <f>IF(H101="","",H101-J101)</f>
        <v/>
      </c>
      <c r="L101" s="23" t="n"/>
    </row>
    <row r="102">
      <c r="A102" s="23" t="n"/>
      <c r="B102" s="24" t="n"/>
      <c r="C102" s="25" t="str">
        <f>IF(B102="","",MONTH(B102))</f>
        <v/>
      </c>
      <c r="D102" s="23" t="n"/>
      <c r="E102" s="26" t="str">
        <f>IF(D102="","",IFERROR(INDEX(Kategoriat!$B$5:$B$44,MATCH(D102,Kategoriat!$A$5:$A$44,0)),"Tarkista"))</f>
        <v/>
      </c>
      <c r="F102" s="23" t="n"/>
      <c r="G102" s="23" t="n"/>
      <c r="H102" s="27" t="n"/>
      <c r="I102" s="28" t="n"/>
      <c r="J102" s="29" t="str">
        <f>IF(H102="","",IF(OR(Aloitus!$B$8="Ei",AND(E102&lt;&gt;"Tulo",IFERROR(INDEX(Kategoriat!$D$5:$D$44,MATCH(D102,Kategoriat!$A$5:$A$44,0)),"Kyllä")="Ei")),0,ROUND(H102*N(I102)/(1+N(I102)),2)))</f>
        <v/>
      </c>
      <c r="K102" s="29" t="str">
        <f>IF(H102="","",H102-J102)</f>
        <v/>
      </c>
      <c r="L102" s="23" t="n"/>
    </row>
    <row r="103">
      <c r="A103" s="23" t="n"/>
      <c r="B103" s="24" t="n"/>
      <c r="C103" s="25" t="str">
        <f>IF(B103="","",MONTH(B103))</f>
        <v/>
      </c>
      <c r="D103" s="23" t="n"/>
      <c r="E103" s="26" t="str">
        <f>IF(D103="","",IFERROR(INDEX(Kategoriat!$B$5:$B$44,MATCH(D103,Kategoriat!$A$5:$A$44,0)),"Tarkista"))</f>
        <v/>
      </c>
      <c r="F103" s="23" t="n"/>
      <c r="G103" s="23" t="n"/>
      <c r="H103" s="27" t="n"/>
      <c r="I103" s="28" t="n"/>
      <c r="J103" s="29" t="str">
        <f>IF(H103="","",IF(OR(Aloitus!$B$8="Ei",AND(E103&lt;&gt;"Tulo",IFERROR(INDEX(Kategoriat!$D$5:$D$44,MATCH(D103,Kategoriat!$A$5:$A$44,0)),"Kyllä")="Ei")),0,ROUND(H103*N(I103)/(1+N(I103)),2)))</f>
        <v/>
      </c>
      <c r="K103" s="29" t="str">
        <f>IF(H103="","",H103-J103)</f>
        <v/>
      </c>
      <c r="L103" s="23" t="n"/>
    </row>
    <row r="104">
      <c r="A104" s="23" t="n"/>
      <c r="B104" s="24" t="n"/>
      <c r="C104" s="25" t="str">
        <f>IF(B104="","",MONTH(B104))</f>
        <v/>
      </c>
      <c r="D104" s="23" t="n"/>
      <c r="E104" s="26" t="str">
        <f>IF(D104="","",IFERROR(INDEX(Kategoriat!$B$5:$B$44,MATCH(D104,Kategoriat!$A$5:$A$44,0)),"Tarkista"))</f>
        <v/>
      </c>
      <c r="F104" s="23" t="n"/>
      <c r="G104" s="23" t="n"/>
      <c r="H104" s="27" t="n"/>
      <c r="I104" s="28" t="n"/>
      <c r="J104" s="29" t="str">
        <f>IF(H104="","",IF(OR(Aloitus!$B$8="Ei",AND(E104&lt;&gt;"Tulo",IFERROR(INDEX(Kategoriat!$D$5:$D$44,MATCH(D104,Kategoriat!$A$5:$A$44,0)),"Kyllä")="Ei")),0,ROUND(H104*N(I104)/(1+N(I104)),2)))</f>
        <v/>
      </c>
      <c r="K104" s="29" t="str">
        <f>IF(H104="","",H104-J104)</f>
        <v/>
      </c>
      <c r="L104" s="23" t="n"/>
    </row>
    <row r="105">
      <c r="A105" s="23" t="n"/>
      <c r="B105" s="24" t="n"/>
      <c r="C105" s="25" t="str">
        <f>IF(B105="","",MONTH(B105))</f>
        <v/>
      </c>
      <c r="D105" s="23" t="n"/>
      <c r="E105" s="26" t="str">
        <f>IF(D105="","",IFERROR(INDEX(Kategoriat!$B$5:$B$44,MATCH(D105,Kategoriat!$A$5:$A$44,0)),"Tarkista"))</f>
        <v/>
      </c>
      <c r="F105" s="23" t="n"/>
      <c r="G105" s="23" t="n"/>
      <c r="H105" s="27" t="n"/>
      <c r="I105" s="28" t="n"/>
      <c r="J105" s="29" t="str">
        <f>IF(H105="","",IF(OR(Aloitus!$B$8="Ei",AND(E105&lt;&gt;"Tulo",IFERROR(INDEX(Kategoriat!$D$5:$D$44,MATCH(D105,Kategoriat!$A$5:$A$44,0)),"Kyllä")="Ei")),0,ROUND(H105*N(I105)/(1+N(I105)),2)))</f>
        <v/>
      </c>
      <c r="K105" s="29" t="str">
        <f>IF(H105="","",H105-J105)</f>
        <v/>
      </c>
      <c r="L105" s="23" t="n"/>
    </row>
    <row r="106">
      <c r="A106" s="23" t="n"/>
      <c r="B106" s="24" t="n"/>
      <c r="C106" s="25" t="str">
        <f>IF(B106="","",MONTH(B106))</f>
        <v/>
      </c>
      <c r="D106" s="23" t="n"/>
      <c r="E106" s="26" t="str">
        <f>IF(D106="","",IFERROR(INDEX(Kategoriat!$B$5:$B$44,MATCH(D106,Kategoriat!$A$5:$A$44,0)),"Tarkista"))</f>
        <v/>
      </c>
      <c r="F106" s="23" t="n"/>
      <c r="G106" s="23" t="n"/>
      <c r="H106" s="27" t="n"/>
      <c r="I106" s="28" t="n"/>
      <c r="J106" s="29" t="str">
        <f>IF(H106="","",IF(OR(Aloitus!$B$8="Ei",AND(E106&lt;&gt;"Tulo",IFERROR(INDEX(Kategoriat!$D$5:$D$44,MATCH(D106,Kategoriat!$A$5:$A$44,0)),"Kyllä")="Ei")),0,ROUND(H106*N(I106)/(1+N(I106)),2)))</f>
        <v/>
      </c>
      <c r="K106" s="29" t="str">
        <f>IF(H106="","",H106-J106)</f>
        <v/>
      </c>
      <c r="L106" s="23" t="n"/>
    </row>
    <row r="107">
      <c r="A107" s="23" t="n"/>
      <c r="B107" s="24" t="n"/>
      <c r="C107" s="25" t="str">
        <f>IF(B107="","",MONTH(B107))</f>
        <v/>
      </c>
      <c r="D107" s="23" t="n"/>
      <c r="E107" s="26" t="str">
        <f>IF(D107="","",IFERROR(INDEX(Kategoriat!$B$5:$B$44,MATCH(D107,Kategoriat!$A$5:$A$44,0)),"Tarkista"))</f>
        <v/>
      </c>
      <c r="F107" s="23" t="n"/>
      <c r="G107" s="23" t="n"/>
      <c r="H107" s="27" t="n"/>
      <c r="I107" s="28" t="n"/>
      <c r="J107" s="29" t="str">
        <f>IF(H107="","",IF(OR(Aloitus!$B$8="Ei",AND(E107&lt;&gt;"Tulo",IFERROR(INDEX(Kategoriat!$D$5:$D$44,MATCH(D107,Kategoriat!$A$5:$A$44,0)),"Kyllä")="Ei")),0,ROUND(H107*N(I107)/(1+N(I107)),2)))</f>
        <v/>
      </c>
      <c r="K107" s="29" t="str">
        <f>IF(H107="","",H107-J107)</f>
        <v/>
      </c>
      <c r="L107" s="23" t="n"/>
    </row>
    <row r="108">
      <c r="A108" s="23" t="n"/>
      <c r="B108" s="24" t="n"/>
      <c r="C108" s="25" t="str">
        <f>IF(B108="","",MONTH(B108))</f>
        <v/>
      </c>
      <c r="D108" s="23" t="n"/>
      <c r="E108" s="26" t="str">
        <f>IF(D108="","",IFERROR(INDEX(Kategoriat!$B$5:$B$44,MATCH(D108,Kategoriat!$A$5:$A$44,0)),"Tarkista"))</f>
        <v/>
      </c>
      <c r="F108" s="23" t="n"/>
      <c r="G108" s="23" t="n"/>
      <c r="H108" s="27" t="n"/>
      <c r="I108" s="28" t="n"/>
      <c r="J108" s="29" t="str">
        <f>IF(H108="","",IF(OR(Aloitus!$B$8="Ei",AND(E108&lt;&gt;"Tulo",IFERROR(INDEX(Kategoriat!$D$5:$D$44,MATCH(D108,Kategoriat!$A$5:$A$44,0)),"Kyllä")="Ei")),0,ROUND(H108*N(I108)/(1+N(I108)),2)))</f>
        <v/>
      </c>
      <c r="K108" s="29" t="str">
        <f>IF(H108="","",H108-J108)</f>
        <v/>
      </c>
      <c r="L108" s="23" t="n"/>
    </row>
    <row r="109">
      <c r="A109" s="23" t="n"/>
      <c r="B109" s="24" t="n"/>
      <c r="C109" s="25" t="str">
        <f>IF(B109="","",MONTH(B109))</f>
        <v/>
      </c>
      <c r="D109" s="23" t="n"/>
      <c r="E109" s="26" t="str">
        <f>IF(D109="","",IFERROR(INDEX(Kategoriat!$B$5:$B$44,MATCH(D109,Kategoriat!$A$5:$A$44,0)),"Tarkista"))</f>
        <v/>
      </c>
      <c r="F109" s="23" t="n"/>
      <c r="G109" s="23" t="n"/>
      <c r="H109" s="27" t="n"/>
      <c r="I109" s="28" t="n"/>
      <c r="J109" s="29" t="str">
        <f>IF(H109="","",IF(OR(Aloitus!$B$8="Ei",AND(E109&lt;&gt;"Tulo",IFERROR(INDEX(Kategoriat!$D$5:$D$44,MATCH(D109,Kategoriat!$A$5:$A$44,0)),"Kyllä")="Ei")),0,ROUND(H109*N(I109)/(1+N(I109)),2)))</f>
        <v/>
      </c>
      <c r="K109" s="29" t="str">
        <f>IF(H109="","",H109-J109)</f>
        <v/>
      </c>
      <c r="L109" s="23" t="n"/>
    </row>
    <row r="110">
      <c r="A110" s="23" t="n"/>
      <c r="B110" s="24" t="n"/>
      <c r="C110" s="25" t="str">
        <f>IF(B110="","",MONTH(B110))</f>
        <v/>
      </c>
      <c r="D110" s="23" t="n"/>
      <c r="E110" s="26" t="str">
        <f>IF(D110="","",IFERROR(INDEX(Kategoriat!$B$5:$B$44,MATCH(D110,Kategoriat!$A$5:$A$44,0)),"Tarkista"))</f>
        <v/>
      </c>
      <c r="F110" s="23" t="n"/>
      <c r="G110" s="23" t="n"/>
      <c r="H110" s="27" t="n"/>
      <c r="I110" s="28" t="n"/>
      <c r="J110" s="29" t="str">
        <f>IF(H110="","",IF(OR(Aloitus!$B$8="Ei",AND(E110&lt;&gt;"Tulo",IFERROR(INDEX(Kategoriat!$D$5:$D$44,MATCH(D110,Kategoriat!$A$5:$A$44,0)),"Kyllä")="Ei")),0,ROUND(H110*N(I110)/(1+N(I110)),2)))</f>
        <v/>
      </c>
      <c r="K110" s="29" t="str">
        <f>IF(H110="","",H110-J110)</f>
        <v/>
      </c>
      <c r="L110" s="23" t="n"/>
    </row>
    <row r="111">
      <c r="A111" s="23" t="n"/>
      <c r="B111" s="24" t="n"/>
      <c r="C111" s="25" t="str">
        <f>IF(B111="","",MONTH(B111))</f>
        <v/>
      </c>
      <c r="D111" s="23" t="n"/>
      <c r="E111" s="26" t="str">
        <f>IF(D111="","",IFERROR(INDEX(Kategoriat!$B$5:$B$44,MATCH(D111,Kategoriat!$A$5:$A$44,0)),"Tarkista"))</f>
        <v/>
      </c>
      <c r="F111" s="23" t="n"/>
      <c r="G111" s="23" t="n"/>
      <c r="H111" s="27" t="n"/>
      <c r="I111" s="28" t="n"/>
      <c r="J111" s="29" t="str">
        <f>IF(H111="","",IF(OR(Aloitus!$B$8="Ei",AND(E111&lt;&gt;"Tulo",IFERROR(INDEX(Kategoriat!$D$5:$D$44,MATCH(D111,Kategoriat!$A$5:$A$44,0)),"Kyllä")="Ei")),0,ROUND(H111*N(I111)/(1+N(I111)),2)))</f>
        <v/>
      </c>
      <c r="K111" s="29" t="str">
        <f>IF(H111="","",H111-J111)</f>
        <v/>
      </c>
      <c r="L111" s="23" t="n"/>
    </row>
    <row r="112">
      <c r="A112" s="23" t="n"/>
      <c r="B112" s="24" t="n"/>
      <c r="C112" s="25" t="str">
        <f>IF(B112="","",MONTH(B112))</f>
        <v/>
      </c>
      <c r="D112" s="23" t="n"/>
      <c r="E112" s="26" t="str">
        <f>IF(D112="","",IFERROR(INDEX(Kategoriat!$B$5:$B$44,MATCH(D112,Kategoriat!$A$5:$A$44,0)),"Tarkista"))</f>
        <v/>
      </c>
      <c r="F112" s="23" t="n"/>
      <c r="G112" s="23" t="n"/>
      <c r="H112" s="27" t="n"/>
      <c r="I112" s="28" t="n"/>
      <c r="J112" s="29" t="str">
        <f>IF(H112="","",IF(OR(Aloitus!$B$8="Ei",AND(E112&lt;&gt;"Tulo",IFERROR(INDEX(Kategoriat!$D$5:$D$44,MATCH(D112,Kategoriat!$A$5:$A$44,0)),"Kyllä")="Ei")),0,ROUND(H112*N(I112)/(1+N(I112)),2)))</f>
        <v/>
      </c>
      <c r="K112" s="29" t="str">
        <f>IF(H112="","",H112-J112)</f>
        <v/>
      </c>
      <c r="L112" s="23" t="n"/>
    </row>
    <row r="113">
      <c r="A113" s="23" t="n"/>
      <c r="B113" s="24" t="n"/>
      <c r="C113" s="25" t="str">
        <f>IF(B113="","",MONTH(B113))</f>
        <v/>
      </c>
      <c r="D113" s="23" t="n"/>
      <c r="E113" s="26" t="str">
        <f>IF(D113="","",IFERROR(INDEX(Kategoriat!$B$5:$B$44,MATCH(D113,Kategoriat!$A$5:$A$44,0)),"Tarkista"))</f>
        <v/>
      </c>
      <c r="F113" s="23" t="n"/>
      <c r="G113" s="23" t="n"/>
      <c r="H113" s="27" t="n"/>
      <c r="I113" s="28" t="n"/>
      <c r="J113" s="29" t="str">
        <f>IF(H113="","",IF(OR(Aloitus!$B$8="Ei",AND(E113&lt;&gt;"Tulo",IFERROR(INDEX(Kategoriat!$D$5:$D$44,MATCH(D113,Kategoriat!$A$5:$A$44,0)),"Kyllä")="Ei")),0,ROUND(H113*N(I113)/(1+N(I113)),2)))</f>
        <v/>
      </c>
      <c r="K113" s="29" t="str">
        <f>IF(H113="","",H113-J113)</f>
        <v/>
      </c>
      <c r="L113" s="23" t="n"/>
    </row>
    <row r="114">
      <c r="A114" s="23" t="n"/>
      <c r="B114" s="24" t="n"/>
      <c r="C114" s="25" t="str">
        <f>IF(B114="","",MONTH(B114))</f>
        <v/>
      </c>
      <c r="D114" s="23" t="n"/>
      <c r="E114" s="26" t="str">
        <f>IF(D114="","",IFERROR(INDEX(Kategoriat!$B$5:$B$44,MATCH(D114,Kategoriat!$A$5:$A$44,0)),"Tarkista"))</f>
        <v/>
      </c>
      <c r="F114" s="23" t="n"/>
      <c r="G114" s="23" t="n"/>
      <c r="H114" s="27" t="n"/>
      <c r="I114" s="28" t="n"/>
      <c r="J114" s="29" t="str">
        <f>IF(H114="","",IF(OR(Aloitus!$B$8="Ei",AND(E114&lt;&gt;"Tulo",IFERROR(INDEX(Kategoriat!$D$5:$D$44,MATCH(D114,Kategoriat!$A$5:$A$44,0)),"Kyllä")="Ei")),0,ROUND(H114*N(I114)/(1+N(I114)),2)))</f>
        <v/>
      </c>
      <c r="K114" s="29" t="str">
        <f>IF(H114="","",H114-J114)</f>
        <v/>
      </c>
      <c r="L114" s="23" t="n"/>
    </row>
    <row r="115">
      <c r="A115" s="23" t="n"/>
      <c r="B115" s="24" t="n"/>
      <c r="C115" s="25" t="str">
        <f>IF(B115="","",MONTH(B115))</f>
        <v/>
      </c>
      <c r="D115" s="23" t="n"/>
      <c r="E115" s="26" t="str">
        <f>IF(D115="","",IFERROR(INDEX(Kategoriat!$B$5:$B$44,MATCH(D115,Kategoriat!$A$5:$A$44,0)),"Tarkista"))</f>
        <v/>
      </c>
      <c r="F115" s="23" t="n"/>
      <c r="G115" s="23" t="n"/>
      <c r="H115" s="27" t="n"/>
      <c r="I115" s="28" t="n"/>
      <c r="J115" s="29" t="str">
        <f>IF(H115="","",IF(OR(Aloitus!$B$8="Ei",AND(E115&lt;&gt;"Tulo",IFERROR(INDEX(Kategoriat!$D$5:$D$44,MATCH(D115,Kategoriat!$A$5:$A$44,0)),"Kyllä")="Ei")),0,ROUND(H115*N(I115)/(1+N(I115)),2)))</f>
        <v/>
      </c>
      <c r="K115" s="29" t="str">
        <f>IF(H115="","",H115-J115)</f>
        <v/>
      </c>
      <c r="L115" s="23" t="n"/>
    </row>
    <row r="116">
      <c r="A116" s="23" t="n"/>
      <c r="B116" s="24" t="n"/>
      <c r="C116" s="25" t="str">
        <f>IF(B116="","",MONTH(B116))</f>
        <v/>
      </c>
      <c r="D116" s="23" t="n"/>
      <c r="E116" s="26" t="str">
        <f>IF(D116="","",IFERROR(INDEX(Kategoriat!$B$5:$B$44,MATCH(D116,Kategoriat!$A$5:$A$44,0)),"Tarkista"))</f>
        <v/>
      </c>
      <c r="F116" s="23" t="n"/>
      <c r="G116" s="23" t="n"/>
      <c r="H116" s="27" t="n"/>
      <c r="I116" s="28" t="n"/>
      <c r="J116" s="29" t="str">
        <f>IF(H116="","",IF(OR(Aloitus!$B$8="Ei",AND(E116&lt;&gt;"Tulo",IFERROR(INDEX(Kategoriat!$D$5:$D$44,MATCH(D116,Kategoriat!$A$5:$A$44,0)),"Kyllä")="Ei")),0,ROUND(H116*N(I116)/(1+N(I116)),2)))</f>
        <v/>
      </c>
      <c r="K116" s="29" t="str">
        <f>IF(H116="","",H116-J116)</f>
        <v/>
      </c>
      <c r="L116" s="23" t="n"/>
    </row>
    <row r="117">
      <c r="A117" s="23" t="n"/>
      <c r="B117" s="24" t="n"/>
      <c r="C117" s="25" t="str">
        <f>IF(B117="","",MONTH(B117))</f>
        <v/>
      </c>
      <c r="D117" s="23" t="n"/>
      <c r="E117" s="26" t="str">
        <f>IF(D117="","",IFERROR(INDEX(Kategoriat!$B$5:$B$44,MATCH(D117,Kategoriat!$A$5:$A$44,0)),"Tarkista"))</f>
        <v/>
      </c>
      <c r="F117" s="23" t="n"/>
      <c r="G117" s="23" t="n"/>
      <c r="H117" s="27" t="n"/>
      <c r="I117" s="28" t="n"/>
      <c r="J117" s="29" t="str">
        <f>IF(H117="","",IF(OR(Aloitus!$B$8="Ei",AND(E117&lt;&gt;"Tulo",IFERROR(INDEX(Kategoriat!$D$5:$D$44,MATCH(D117,Kategoriat!$A$5:$A$44,0)),"Kyllä")="Ei")),0,ROUND(H117*N(I117)/(1+N(I117)),2)))</f>
        <v/>
      </c>
      <c r="K117" s="29" t="str">
        <f>IF(H117="","",H117-J117)</f>
        <v/>
      </c>
      <c r="L117" s="23" t="n"/>
    </row>
    <row r="118">
      <c r="A118" s="23" t="n"/>
      <c r="B118" s="24" t="n"/>
      <c r="C118" s="25" t="str">
        <f>IF(B118="","",MONTH(B118))</f>
        <v/>
      </c>
      <c r="D118" s="23" t="n"/>
      <c r="E118" s="26" t="str">
        <f>IF(D118="","",IFERROR(INDEX(Kategoriat!$B$5:$B$44,MATCH(D118,Kategoriat!$A$5:$A$44,0)),"Tarkista"))</f>
        <v/>
      </c>
      <c r="F118" s="23" t="n"/>
      <c r="G118" s="23" t="n"/>
      <c r="H118" s="27" t="n"/>
      <c r="I118" s="28" t="n"/>
      <c r="J118" s="29" t="str">
        <f>IF(H118="","",IF(OR(Aloitus!$B$8="Ei",AND(E118&lt;&gt;"Tulo",IFERROR(INDEX(Kategoriat!$D$5:$D$44,MATCH(D118,Kategoriat!$A$5:$A$44,0)),"Kyllä")="Ei")),0,ROUND(H118*N(I118)/(1+N(I118)),2)))</f>
        <v/>
      </c>
      <c r="K118" s="29" t="str">
        <f>IF(H118="","",H118-J118)</f>
        <v/>
      </c>
      <c r="L118" s="23" t="n"/>
    </row>
    <row r="119">
      <c r="A119" s="23" t="n"/>
      <c r="B119" s="24" t="n"/>
      <c r="C119" s="25" t="str">
        <f>IF(B119="","",MONTH(B119))</f>
        <v/>
      </c>
      <c r="D119" s="23" t="n"/>
      <c r="E119" s="26" t="str">
        <f>IF(D119="","",IFERROR(INDEX(Kategoriat!$B$5:$B$44,MATCH(D119,Kategoriat!$A$5:$A$44,0)),"Tarkista"))</f>
        <v/>
      </c>
      <c r="F119" s="23" t="n"/>
      <c r="G119" s="23" t="n"/>
      <c r="H119" s="27" t="n"/>
      <c r="I119" s="28" t="n"/>
      <c r="J119" s="29" t="str">
        <f>IF(H119="","",IF(OR(Aloitus!$B$8="Ei",AND(E119&lt;&gt;"Tulo",IFERROR(INDEX(Kategoriat!$D$5:$D$44,MATCH(D119,Kategoriat!$A$5:$A$44,0)),"Kyllä")="Ei")),0,ROUND(H119*N(I119)/(1+N(I119)),2)))</f>
        <v/>
      </c>
      <c r="K119" s="29" t="str">
        <f>IF(H119="","",H119-J119)</f>
        <v/>
      </c>
      <c r="L119" s="23" t="n"/>
    </row>
    <row r="120">
      <c r="A120" s="23" t="n"/>
      <c r="B120" s="24" t="n"/>
      <c r="C120" s="25" t="str">
        <f>IF(B120="","",MONTH(B120))</f>
        <v/>
      </c>
      <c r="D120" s="23" t="n"/>
      <c r="E120" s="26" t="str">
        <f>IF(D120="","",IFERROR(INDEX(Kategoriat!$B$5:$B$44,MATCH(D120,Kategoriat!$A$5:$A$44,0)),"Tarkista"))</f>
        <v/>
      </c>
      <c r="F120" s="23" t="n"/>
      <c r="G120" s="23" t="n"/>
      <c r="H120" s="27" t="n"/>
      <c r="I120" s="28" t="n"/>
      <c r="J120" s="29" t="str">
        <f>IF(H120="","",IF(OR(Aloitus!$B$8="Ei",AND(E120&lt;&gt;"Tulo",IFERROR(INDEX(Kategoriat!$D$5:$D$44,MATCH(D120,Kategoriat!$A$5:$A$44,0)),"Kyllä")="Ei")),0,ROUND(H120*N(I120)/(1+N(I120)),2)))</f>
        <v/>
      </c>
      <c r="K120" s="29" t="str">
        <f>IF(H120="","",H120-J120)</f>
        <v/>
      </c>
      <c r="L120" s="23" t="n"/>
    </row>
    <row r="121">
      <c r="A121" s="23" t="n"/>
      <c r="B121" s="24" t="n"/>
      <c r="C121" s="25" t="str">
        <f>IF(B121="","",MONTH(B121))</f>
        <v/>
      </c>
      <c r="D121" s="23" t="n"/>
      <c r="E121" s="26" t="str">
        <f>IF(D121="","",IFERROR(INDEX(Kategoriat!$B$5:$B$44,MATCH(D121,Kategoriat!$A$5:$A$44,0)),"Tarkista"))</f>
        <v/>
      </c>
      <c r="F121" s="23" t="n"/>
      <c r="G121" s="23" t="n"/>
      <c r="H121" s="27" t="n"/>
      <c r="I121" s="28" t="n"/>
      <c r="J121" s="29" t="str">
        <f>IF(H121="","",IF(OR(Aloitus!$B$8="Ei",AND(E121&lt;&gt;"Tulo",IFERROR(INDEX(Kategoriat!$D$5:$D$44,MATCH(D121,Kategoriat!$A$5:$A$44,0)),"Kyllä")="Ei")),0,ROUND(H121*N(I121)/(1+N(I121)),2)))</f>
        <v/>
      </c>
      <c r="K121" s="29" t="str">
        <f>IF(H121="","",H121-J121)</f>
        <v/>
      </c>
      <c r="L121" s="23" t="n"/>
    </row>
    <row r="122">
      <c r="A122" s="23" t="n"/>
      <c r="B122" s="24" t="n"/>
      <c r="C122" s="25" t="str">
        <f>IF(B122="","",MONTH(B122))</f>
        <v/>
      </c>
      <c r="D122" s="23" t="n"/>
      <c r="E122" s="26" t="str">
        <f>IF(D122="","",IFERROR(INDEX(Kategoriat!$B$5:$B$44,MATCH(D122,Kategoriat!$A$5:$A$44,0)),"Tarkista"))</f>
        <v/>
      </c>
      <c r="F122" s="23" t="n"/>
      <c r="G122" s="23" t="n"/>
      <c r="H122" s="27" t="n"/>
      <c r="I122" s="28" t="n"/>
      <c r="J122" s="29" t="str">
        <f>IF(H122="","",IF(OR(Aloitus!$B$8="Ei",AND(E122&lt;&gt;"Tulo",IFERROR(INDEX(Kategoriat!$D$5:$D$44,MATCH(D122,Kategoriat!$A$5:$A$44,0)),"Kyllä")="Ei")),0,ROUND(H122*N(I122)/(1+N(I122)),2)))</f>
        <v/>
      </c>
      <c r="K122" s="29" t="str">
        <f>IF(H122="","",H122-J122)</f>
        <v/>
      </c>
      <c r="L122" s="23" t="n"/>
    </row>
    <row r="123">
      <c r="A123" s="23" t="n"/>
      <c r="B123" s="24" t="n"/>
      <c r="C123" s="25" t="str">
        <f>IF(B123="","",MONTH(B123))</f>
        <v/>
      </c>
      <c r="D123" s="23" t="n"/>
      <c r="E123" s="26" t="str">
        <f>IF(D123="","",IFERROR(INDEX(Kategoriat!$B$5:$B$44,MATCH(D123,Kategoriat!$A$5:$A$44,0)),"Tarkista"))</f>
        <v/>
      </c>
      <c r="F123" s="23" t="n"/>
      <c r="G123" s="23" t="n"/>
      <c r="H123" s="27" t="n"/>
      <c r="I123" s="28" t="n"/>
      <c r="J123" s="29" t="str">
        <f>IF(H123="","",IF(OR(Aloitus!$B$8="Ei",AND(E123&lt;&gt;"Tulo",IFERROR(INDEX(Kategoriat!$D$5:$D$44,MATCH(D123,Kategoriat!$A$5:$A$44,0)),"Kyllä")="Ei")),0,ROUND(H123*N(I123)/(1+N(I123)),2)))</f>
        <v/>
      </c>
      <c r="K123" s="29" t="str">
        <f>IF(H123="","",H123-J123)</f>
        <v/>
      </c>
      <c r="L123" s="23" t="n"/>
    </row>
    <row r="124">
      <c r="A124" s="23" t="n"/>
      <c r="B124" s="24" t="n"/>
      <c r="C124" s="25" t="str">
        <f>IF(B124="","",MONTH(B124))</f>
        <v/>
      </c>
      <c r="D124" s="23" t="n"/>
      <c r="E124" s="26" t="str">
        <f>IF(D124="","",IFERROR(INDEX(Kategoriat!$B$5:$B$44,MATCH(D124,Kategoriat!$A$5:$A$44,0)),"Tarkista"))</f>
        <v/>
      </c>
      <c r="F124" s="23" t="n"/>
      <c r="G124" s="23" t="n"/>
      <c r="H124" s="27" t="n"/>
      <c r="I124" s="28" t="n"/>
      <c r="J124" s="29" t="str">
        <f>IF(H124="","",IF(OR(Aloitus!$B$8="Ei",AND(E124&lt;&gt;"Tulo",IFERROR(INDEX(Kategoriat!$D$5:$D$44,MATCH(D124,Kategoriat!$A$5:$A$44,0)),"Kyllä")="Ei")),0,ROUND(H124*N(I124)/(1+N(I124)),2)))</f>
        <v/>
      </c>
      <c r="K124" s="29" t="str">
        <f>IF(H124="","",H124-J124)</f>
        <v/>
      </c>
      <c r="L124" s="23" t="n"/>
    </row>
    <row r="125">
      <c r="A125" s="23" t="n"/>
      <c r="B125" s="24" t="n"/>
      <c r="C125" s="25" t="str">
        <f>IF(B125="","",MONTH(B125))</f>
        <v/>
      </c>
      <c r="D125" s="23" t="n"/>
      <c r="E125" s="26" t="str">
        <f>IF(D125="","",IFERROR(INDEX(Kategoriat!$B$5:$B$44,MATCH(D125,Kategoriat!$A$5:$A$44,0)),"Tarkista"))</f>
        <v/>
      </c>
      <c r="F125" s="23" t="n"/>
      <c r="G125" s="23" t="n"/>
      <c r="H125" s="27" t="n"/>
      <c r="I125" s="28" t="n"/>
      <c r="J125" s="29" t="str">
        <f>IF(H125="","",IF(OR(Aloitus!$B$8="Ei",AND(E125&lt;&gt;"Tulo",IFERROR(INDEX(Kategoriat!$D$5:$D$44,MATCH(D125,Kategoriat!$A$5:$A$44,0)),"Kyllä")="Ei")),0,ROUND(H125*N(I125)/(1+N(I125)),2)))</f>
        <v/>
      </c>
      <c r="K125" s="29" t="str">
        <f>IF(H125="","",H125-J125)</f>
        <v/>
      </c>
      <c r="L125" s="23" t="n"/>
    </row>
    <row r="126">
      <c r="A126" s="23" t="n"/>
      <c r="B126" s="24" t="n"/>
      <c r="C126" s="25" t="str">
        <f>IF(B126="","",MONTH(B126))</f>
        <v/>
      </c>
      <c r="D126" s="23" t="n"/>
      <c r="E126" s="26" t="str">
        <f>IF(D126="","",IFERROR(INDEX(Kategoriat!$B$5:$B$44,MATCH(D126,Kategoriat!$A$5:$A$44,0)),"Tarkista"))</f>
        <v/>
      </c>
      <c r="F126" s="23" t="n"/>
      <c r="G126" s="23" t="n"/>
      <c r="H126" s="27" t="n"/>
      <c r="I126" s="28" t="n"/>
      <c r="J126" s="29" t="str">
        <f>IF(H126="","",IF(OR(Aloitus!$B$8="Ei",AND(E126&lt;&gt;"Tulo",IFERROR(INDEX(Kategoriat!$D$5:$D$44,MATCH(D126,Kategoriat!$A$5:$A$44,0)),"Kyllä")="Ei")),0,ROUND(H126*N(I126)/(1+N(I126)),2)))</f>
        <v/>
      </c>
      <c r="K126" s="29" t="str">
        <f>IF(H126="","",H126-J126)</f>
        <v/>
      </c>
      <c r="L126" s="23" t="n"/>
    </row>
    <row r="127">
      <c r="A127" s="23" t="n"/>
      <c r="B127" s="24" t="n"/>
      <c r="C127" s="25" t="str">
        <f>IF(B127="","",MONTH(B127))</f>
        <v/>
      </c>
      <c r="D127" s="23" t="n"/>
      <c r="E127" s="26" t="str">
        <f>IF(D127="","",IFERROR(INDEX(Kategoriat!$B$5:$B$44,MATCH(D127,Kategoriat!$A$5:$A$44,0)),"Tarkista"))</f>
        <v/>
      </c>
      <c r="F127" s="23" t="n"/>
      <c r="G127" s="23" t="n"/>
      <c r="H127" s="27" t="n"/>
      <c r="I127" s="28" t="n"/>
      <c r="J127" s="29" t="str">
        <f>IF(H127="","",IF(OR(Aloitus!$B$8="Ei",AND(E127&lt;&gt;"Tulo",IFERROR(INDEX(Kategoriat!$D$5:$D$44,MATCH(D127,Kategoriat!$A$5:$A$44,0)),"Kyllä")="Ei")),0,ROUND(H127*N(I127)/(1+N(I127)),2)))</f>
        <v/>
      </c>
      <c r="K127" s="29" t="str">
        <f>IF(H127="","",H127-J127)</f>
        <v/>
      </c>
      <c r="L127" s="23" t="n"/>
    </row>
    <row r="128">
      <c r="A128" s="23" t="n"/>
      <c r="B128" s="24" t="n"/>
      <c r="C128" s="25" t="str">
        <f>IF(B128="","",MONTH(B128))</f>
        <v/>
      </c>
      <c r="D128" s="23" t="n"/>
      <c r="E128" s="26" t="str">
        <f>IF(D128="","",IFERROR(INDEX(Kategoriat!$B$5:$B$44,MATCH(D128,Kategoriat!$A$5:$A$44,0)),"Tarkista"))</f>
        <v/>
      </c>
      <c r="F128" s="23" t="n"/>
      <c r="G128" s="23" t="n"/>
      <c r="H128" s="27" t="n"/>
      <c r="I128" s="28" t="n"/>
      <c r="J128" s="29" t="str">
        <f>IF(H128="","",IF(OR(Aloitus!$B$8="Ei",AND(E128&lt;&gt;"Tulo",IFERROR(INDEX(Kategoriat!$D$5:$D$44,MATCH(D128,Kategoriat!$A$5:$A$44,0)),"Kyllä")="Ei")),0,ROUND(H128*N(I128)/(1+N(I128)),2)))</f>
        <v/>
      </c>
      <c r="K128" s="29" t="str">
        <f>IF(H128="","",H128-J128)</f>
        <v/>
      </c>
      <c r="L128" s="23" t="n"/>
    </row>
    <row r="129">
      <c r="A129" s="23" t="n"/>
      <c r="B129" s="24" t="n"/>
      <c r="C129" s="25" t="str">
        <f>IF(B129="","",MONTH(B129))</f>
        <v/>
      </c>
      <c r="D129" s="23" t="n"/>
      <c r="E129" s="26" t="str">
        <f>IF(D129="","",IFERROR(INDEX(Kategoriat!$B$5:$B$44,MATCH(D129,Kategoriat!$A$5:$A$44,0)),"Tarkista"))</f>
        <v/>
      </c>
      <c r="F129" s="23" t="n"/>
      <c r="G129" s="23" t="n"/>
      <c r="H129" s="27" t="n"/>
      <c r="I129" s="28" t="n"/>
      <c r="J129" s="29" t="str">
        <f>IF(H129="","",IF(OR(Aloitus!$B$8="Ei",AND(E129&lt;&gt;"Tulo",IFERROR(INDEX(Kategoriat!$D$5:$D$44,MATCH(D129,Kategoriat!$A$5:$A$44,0)),"Kyllä")="Ei")),0,ROUND(H129*N(I129)/(1+N(I129)),2)))</f>
        <v/>
      </c>
      <c r="K129" s="29" t="str">
        <f>IF(H129="","",H129-J129)</f>
        <v/>
      </c>
      <c r="L129" s="23" t="n"/>
    </row>
    <row r="130">
      <c r="A130" s="23" t="n"/>
      <c r="B130" s="24" t="n"/>
      <c r="C130" s="25" t="str">
        <f>IF(B130="","",MONTH(B130))</f>
        <v/>
      </c>
      <c r="D130" s="23" t="n"/>
      <c r="E130" s="26" t="str">
        <f>IF(D130="","",IFERROR(INDEX(Kategoriat!$B$5:$B$44,MATCH(D130,Kategoriat!$A$5:$A$44,0)),"Tarkista"))</f>
        <v/>
      </c>
      <c r="F130" s="23" t="n"/>
      <c r="G130" s="23" t="n"/>
      <c r="H130" s="27" t="n"/>
      <c r="I130" s="28" t="n"/>
      <c r="J130" s="29" t="str">
        <f>IF(H130="","",IF(OR(Aloitus!$B$8="Ei",AND(E130&lt;&gt;"Tulo",IFERROR(INDEX(Kategoriat!$D$5:$D$44,MATCH(D130,Kategoriat!$A$5:$A$44,0)),"Kyllä")="Ei")),0,ROUND(H130*N(I130)/(1+N(I130)),2)))</f>
        <v/>
      </c>
      <c r="K130" s="29" t="str">
        <f>IF(H130="","",H130-J130)</f>
        <v/>
      </c>
      <c r="L130" s="23" t="n"/>
    </row>
    <row r="131">
      <c r="A131" s="23" t="n"/>
      <c r="B131" s="24" t="n"/>
      <c r="C131" s="25" t="str">
        <f>IF(B131="","",MONTH(B131))</f>
        <v/>
      </c>
      <c r="D131" s="23" t="n"/>
      <c r="E131" s="26" t="str">
        <f>IF(D131="","",IFERROR(INDEX(Kategoriat!$B$5:$B$44,MATCH(D131,Kategoriat!$A$5:$A$44,0)),"Tarkista"))</f>
        <v/>
      </c>
      <c r="F131" s="23" t="n"/>
      <c r="G131" s="23" t="n"/>
      <c r="H131" s="27" t="n"/>
      <c r="I131" s="28" t="n"/>
      <c r="J131" s="29" t="str">
        <f>IF(H131="","",IF(OR(Aloitus!$B$8="Ei",AND(E131&lt;&gt;"Tulo",IFERROR(INDEX(Kategoriat!$D$5:$D$44,MATCH(D131,Kategoriat!$A$5:$A$44,0)),"Kyllä")="Ei")),0,ROUND(H131*N(I131)/(1+N(I131)),2)))</f>
        <v/>
      </c>
      <c r="K131" s="29" t="str">
        <f>IF(H131="","",H131-J131)</f>
        <v/>
      </c>
      <c r="L131" s="23" t="n"/>
    </row>
    <row r="132">
      <c r="A132" s="23" t="n"/>
      <c r="B132" s="24" t="n"/>
      <c r="C132" s="25" t="str">
        <f>IF(B132="","",MONTH(B132))</f>
        <v/>
      </c>
      <c r="D132" s="23" t="n"/>
      <c r="E132" s="26" t="str">
        <f>IF(D132="","",IFERROR(INDEX(Kategoriat!$B$5:$B$44,MATCH(D132,Kategoriat!$A$5:$A$44,0)),"Tarkista"))</f>
        <v/>
      </c>
      <c r="F132" s="23" t="n"/>
      <c r="G132" s="23" t="n"/>
      <c r="H132" s="27" t="n"/>
      <c r="I132" s="28" t="n"/>
      <c r="J132" s="29" t="str">
        <f>IF(H132="","",IF(OR(Aloitus!$B$8="Ei",AND(E132&lt;&gt;"Tulo",IFERROR(INDEX(Kategoriat!$D$5:$D$44,MATCH(D132,Kategoriat!$A$5:$A$44,0)),"Kyllä")="Ei")),0,ROUND(H132*N(I132)/(1+N(I132)),2)))</f>
        <v/>
      </c>
      <c r="K132" s="29" t="str">
        <f>IF(H132="","",H132-J132)</f>
        <v/>
      </c>
      <c r="L132" s="23" t="n"/>
    </row>
    <row r="133">
      <c r="A133" s="23" t="n"/>
      <c r="B133" s="24" t="n"/>
      <c r="C133" s="25" t="str">
        <f>IF(B133="","",MONTH(B133))</f>
        <v/>
      </c>
      <c r="D133" s="23" t="n"/>
      <c r="E133" s="26" t="str">
        <f>IF(D133="","",IFERROR(INDEX(Kategoriat!$B$5:$B$44,MATCH(D133,Kategoriat!$A$5:$A$44,0)),"Tarkista"))</f>
        <v/>
      </c>
      <c r="F133" s="23" t="n"/>
      <c r="G133" s="23" t="n"/>
      <c r="H133" s="27" t="n"/>
      <c r="I133" s="28" t="n"/>
      <c r="J133" s="29" t="str">
        <f>IF(H133="","",IF(OR(Aloitus!$B$8="Ei",AND(E133&lt;&gt;"Tulo",IFERROR(INDEX(Kategoriat!$D$5:$D$44,MATCH(D133,Kategoriat!$A$5:$A$44,0)),"Kyllä")="Ei")),0,ROUND(H133*N(I133)/(1+N(I133)),2)))</f>
        <v/>
      </c>
      <c r="K133" s="29" t="str">
        <f>IF(H133="","",H133-J133)</f>
        <v/>
      </c>
      <c r="L133" s="23" t="n"/>
    </row>
    <row r="134">
      <c r="A134" s="23" t="n"/>
      <c r="B134" s="24" t="n"/>
      <c r="C134" s="25" t="str">
        <f>IF(B134="","",MONTH(B134))</f>
        <v/>
      </c>
      <c r="D134" s="23" t="n"/>
      <c r="E134" s="26" t="str">
        <f>IF(D134="","",IFERROR(INDEX(Kategoriat!$B$5:$B$44,MATCH(D134,Kategoriat!$A$5:$A$44,0)),"Tarkista"))</f>
        <v/>
      </c>
      <c r="F134" s="23" t="n"/>
      <c r="G134" s="23" t="n"/>
      <c r="H134" s="27" t="n"/>
      <c r="I134" s="28" t="n"/>
      <c r="J134" s="29" t="str">
        <f>IF(H134="","",IF(OR(Aloitus!$B$8="Ei",AND(E134&lt;&gt;"Tulo",IFERROR(INDEX(Kategoriat!$D$5:$D$44,MATCH(D134,Kategoriat!$A$5:$A$44,0)),"Kyllä")="Ei")),0,ROUND(H134*N(I134)/(1+N(I134)),2)))</f>
        <v/>
      </c>
      <c r="K134" s="29" t="str">
        <f>IF(H134="","",H134-J134)</f>
        <v/>
      </c>
      <c r="L134" s="23" t="n"/>
    </row>
    <row r="135">
      <c r="A135" s="23" t="n"/>
      <c r="B135" s="24" t="n"/>
      <c r="C135" s="25" t="str">
        <f>IF(B135="","",MONTH(B135))</f>
        <v/>
      </c>
      <c r="D135" s="23" t="n"/>
      <c r="E135" s="26" t="str">
        <f>IF(D135="","",IFERROR(INDEX(Kategoriat!$B$5:$B$44,MATCH(D135,Kategoriat!$A$5:$A$44,0)),"Tarkista"))</f>
        <v/>
      </c>
      <c r="F135" s="23" t="n"/>
      <c r="G135" s="23" t="n"/>
      <c r="H135" s="27" t="n"/>
      <c r="I135" s="28" t="n"/>
      <c r="J135" s="29" t="str">
        <f>IF(H135="","",IF(OR(Aloitus!$B$8="Ei",AND(E135&lt;&gt;"Tulo",IFERROR(INDEX(Kategoriat!$D$5:$D$44,MATCH(D135,Kategoriat!$A$5:$A$44,0)),"Kyllä")="Ei")),0,ROUND(H135*N(I135)/(1+N(I135)),2)))</f>
        <v/>
      </c>
      <c r="K135" s="29" t="str">
        <f>IF(H135="","",H135-J135)</f>
        <v/>
      </c>
      <c r="L135" s="23" t="n"/>
    </row>
    <row r="136">
      <c r="A136" s="23" t="n"/>
      <c r="B136" s="24" t="n"/>
      <c r="C136" s="25" t="str">
        <f>IF(B136="","",MONTH(B136))</f>
        <v/>
      </c>
      <c r="D136" s="23" t="n"/>
      <c r="E136" s="26" t="str">
        <f>IF(D136="","",IFERROR(INDEX(Kategoriat!$B$5:$B$44,MATCH(D136,Kategoriat!$A$5:$A$44,0)),"Tarkista"))</f>
        <v/>
      </c>
      <c r="F136" s="23" t="n"/>
      <c r="G136" s="23" t="n"/>
      <c r="H136" s="27" t="n"/>
      <c r="I136" s="28" t="n"/>
      <c r="J136" s="29" t="str">
        <f>IF(H136="","",IF(OR(Aloitus!$B$8="Ei",AND(E136&lt;&gt;"Tulo",IFERROR(INDEX(Kategoriat!$D$5:$D$44,MATCH(D136,Kategoriat!$A$5:$A$44,0)),"Kyllä")="Ei")),0,ROUND(H136*N(I136)/(1+N(I136)),2)))</f>
        <v/>
      </c>
      <c r="K136" s="29" t="str">
        <f>IF(H136="","",H136-J136)</f>
        <v/>
      </c>
      <c r="L136" s="23" t="n"/>
    </row>
    <row r="137">
      <c r="A137" s="23" t="n"/>
      <c r="B137" s="24" t="n"/>
      <c r="C137" s="25" t="str">
        <f>IF(B137="","",MONTH(B137))</f>
        <v/>
      </c>
      <c r="D137" s="23" t="n"/>
      <c r="E137" s="26" t="str">
        <f>IF(D137="","",IFERROR(INDEX(Kategoriat!$B$5:$B$44,MATCH(D137,Kategoriat!$A$5:$A$44,0)),"Tarkista"))</f>
        <v/>
      </c>
      <c r="F137" s="23" t="n"/>
      <c r="G137" s="23" t="n"/>
      <c r="H137" s="27" t="n"/>
      <c r="I137" s="28" t="n"/>
      <c r="J137" s="29" t="str">
        <f>IF(H137="","",IF(OR(Aloitus!$B$8="Ei",AND(E137&lt;&gt;"Tulo",IFERROR(INDEX(Kategoriat!$D$5:$D$44,MATCH(D137,Kategoriat!$A$5:$A$44,0)),"Kyllä")="Ei")),0,ROUND(H137*N(I137)/(1+N(I137)),2)))</f>
        <v/>
      </c>
      <c r="K137" s="29" t="str">
        <f>IF(H137="","",H137-J137)</f>
        <v/>
      </c>
      <c r="L137" s="23" t="n"/>
    </row>
    <row r="138">
      <c r="A138" s="23" t="n"/>
      <c r="B138" s="24" t="n"/>
      <c r="C138" s="25" t="str">
        <f>IF(B138="","",MONTH(B138))</f>
        <v/>
      </c>
      <c r="D138" s="23" t="n"/>
      <c r="E138" s="26" t="str">
        <f>IF(D138="","",IFERROR(INDEX(Kategoriat!$B$5:$B$44,MATCH(D138,Kategoriat!$A$5:$A$44,0)),"Tarkista"))</f>
        <v/>
      </c>
      <c r="F138" s="23" t="n"/>
      <c r="G138" s="23" t="n"/>
      <c r="H138" s="27" t="n"/>
      <c r="I138" s="28" t="n"/>
      <c r="J138" s="29" t="str">
        <f>IF(H138="","",IF(OR(Aloitus!$B$8="Ei",AND(E138&lt;&gt;"Tulo",IFERROR(INDEX(Kategoriat!$D$5:$D$44,MATCH(D138,Kategoriat!$A$5:$A$44,0)),"Kyllä")="Ei")),0,ROUND(H138*N(I138)/(1+N(I138)),2)))</f>
        <v/>
      </c>
      <c r="K138" s="29" t="str">
        <f>IF(H138="","",H138-J138)</f>
        <v/>
      </c>
      <c r="L138" s="23" t="n"/>
    </row>
    <row r="139">
      <c r="A139" s="23" t="n"/>
      <c r="B139" s="24" t="n"/>
      <c r="C139" s="25" t="str">
        <f>IF(B139="","",MONTH(B139))</f>
        <v/>
      </c>
      <c r="D139" s="23" t="n"/>
      <c r="E139" s="26" t="str">
        <f>IF(D139="","",IFERROR(INDEX(Kategoriat!$B$5:$B$44,MATCH(D139,Kategoriat!$A$5:$A$44,0)),"Tarkista"))</f>
        <v/>
      </c>
      <c r="F139" s="23" t="n"/>
      <c r="G139" s="23" t="n"/>
      <c r="H139" s="27" t="n"/>
      <c r="I139" s="28" t="n"/>
      <c r="J139" s="29" t="str">
        <f>IF(H139="","",IF(OR(Aloitus!$B$8="Ei",AND(E139&lt;&gt;"Tulo",IFERROR(INDEX(Kategoriat!$D$5:$D$44,MATCH(D139,Kategoriat!$A$5:$A$44,0)),"Kyllä")="Ei")),0,ROUND(H139*N(I139)/(1+N(I139)),2)))</f>
        <v/>
      </c>
      <c r="K139" s="29" t="str">
        <f>IF(H139="","",H139-J139)</f>
        <v/>
      </c>
      <c r="L139" s="23" t="n"/>
    </row>
    <row r="140">
      <c r="A140" s="23" t="n"/>
      <c r="B140" s="24" t="n"/>
      <c r="C140" s="25" t="str">
        <f>IF(B140="","",MONTH(B140))</f>
        <v/>
      </c>
      <c r="D140" s="23" t="n"/>
      <c r="E140" s="26" t="str">
        <f>IF(D140="","",IFERROR(INDEX(Kategoriat!$B$5:$B$44,MATCH(D140,Kategoriat!$A$5:$A$44,0)),"Tarkista"))</f>
        <v/>
      </c>
      <c r="F140" s="23" t="n"/>
      <c r="G140" s="23" t="n"/>
      <c r="H140" s="27" t="n"/>
      <c r="I140" s="28" t="n"/>
      <c r="J140" s="29" t="str">
        <f>IF(H140="","",IF(OR(Aloitus!$B$8="Ei",AND(E140&lt;&gt;"Tulo",IFERROR(INDEX(Kategoriat!$D$5:$D$44,MATCH(D140,Kategoriat!$A$5:$A$44,0)),"Kyllä")="Ei")),0,ROUND(H140*N(I140)/(1+N(I140)),2)))</f>
        <v/>
      </c>
      <c r="K140" s="29" t="str">
        <f>IF(H140="","",H140-J140)</f>
        <v/>
      </c>
      <c r="L140" s="23" t="n"/>
    </row>
    <row r="141">
      <c r="A141" s="23" t="n"/>
      <c r="B141" s="24" t="n"/>
      <c r="C141" s="25" t="str">
        <f>IF(B141="","",MONTH(B141))</f>
        <v/>
      </c>
      <c r="D141" s="23" t="n"/>
      <c r="E141" s="26" t="str">
        <f>IF(D141="","",IFERROR(INDEX(Kategoriat!$B$5:$B$44,MATCH(D141,Kategoriat!$A$5:$A$44,0)),"Tarkista"))</f>
        <v/>
      </c>
      <c r="F141" s="23" t="n"/>
      <c r="G141" s="23" t="n"/>
      <c r="H141" s="27" t="n"/>
      <c r="I141" s="28" t="n"/>
      <c r="J141" s="29" t="str">
        <f>IF(H141="","",IF(OR(Aloitus!$B$8="Ei",AND(E141&lt;&gt;"Tulo",IFERROR(INDEX(Kategoriat!$D$5:$D$44,MATCH(D141,Kategoriat!$A$5:$A$44,0)),"Kyllä")="Ei")),0,ROUND(H141*N(I141)/(1+N(I141)),2)))</f>
        <v/>
      </c>
      <c r="K141" s="29" t="str">
        <f>IF(H141="","",H141-J141)</f>
        <v/>
      </c>
      <c r="L141" s="23" t="n"/>
    </row>
    <row r="142">
      <c r="A142" s="23" t="n"/>
      <c r="B142" s="24" t="n"/>
      <c r="C142" s="25" t="str">
        <f>IF(B142="","",MONTH(B142))</f>
        <v/>
      </c>
      <c r="D142" s="23" t="n"/>
      <c r="E142" s="26" t="str">
        <f>IF(D142="","",IFERROR(INDEX(Kategoriat!$B$5:$B$44,MATCH(D142,Kategoriat!$A$5:$A$44,0)),"Tarkista"))</f>
        <v/>
      </c>
      <c r="F142" s="23" t="n"/>
      <c r="G142" s="23" t="n"/>
      <c r="H142" s="27" t="n"/>
      <c r="I142" s="28" t="n"/>
      <c r="J142" s="29" t="str">
        <f>IF(H142="","",IF(OR(Aloitus!$B$8="Ei",AND(E142&lt;&gt;"Tulo",IFERROR(INDEX(Kategoriat!$D$5:$D$44,MATCH(D142,Kategoriat!$A$5:$A$44,0)),"Kyllä")="Ei")),0,ROUND(H142*N(I142)/(1+N(I142)),2)))</f>
        <v/>
      </c>
      <c r="K142" s="29" t="str">
        <f>IF(H142="","",H142-J142)</f>
        <v/>
      </c>
      <c r="L142" s="23" t="n"/>
    </row>
    <row r="143">
      <c r="A143" s="23" t="n"/>
      <c r="B143" s="24" t="n"/>
      <c r="C143" s="25" t="str">
        <f>IF(B143="","",MONTH(B143))</f>
        <v/>
      </c>
      <c r="D143" s="23" t="n"/>
      <c r="E143" s="26" t="str">
        <f>IF(D143="","",IFERROR(INDEX(Kategoriat!$B$5:$B$44,MATCH(D143,Kategoriat!$A$5:$A$44,0)),"Tarkista"))</f>
        <v/>
      </c>
      <c r="F143" s="23" t="n"/>
      <c r="G143" s="23" t="n"/>
      <c r="H143" s="27" t="n"/>
      <c r="I143" s="28" t="n"/>
      <c r="J143" s="29" t="str">
        <f>IF(H143="","",IF(OR(Aloitus!$B$8="Ei",AND(E143&lt;&gt;"Tulo",IFERROR(INDEX(Kategoriat!$D$5:$D$44,MATCH(D143,Kategoriat!$A$5:$A$44,0)),"Kyllä")="Ei")),0,ROUND(H143*N(I143)/(1+N(I143)),2)))</f>
        <v/>
      </c>
      <c r="K143" s="29" t="str">
        <f>IF(H143="","",H143-J143)</f>
        <v/>
      </c>
      <c r="L143" s="23" t="n"/>
    </row>
    <row r="144">
      <c r="A144" s="23" t="n"/>
      <c r="B144" s="24" t="n"/>
      <c r="C144" s="25" t="str">
        <f>IF(B144="","",MONTH(B144))</f>
        <v/>
      </c>
      <c r="D144" s="23" t="n"/>
      <c r="E144" s="26" t="str">
        <f>IF(D144="","",IFERROR(INDEX(Kategoriat!$B$5:$B$44,MATCH(D144,Kategoriat!$A$5:$A$44,0)),"Tarkista"))</f>
        <v/>
      </c>
      <c r="F144" s="23" t="n"/>
      <c r="G144" s="23" t="n"/>
      <c r="H144" s="27" t="n"/>
      <c r="I144" s="28" t="n"/>
      <c r="J144" s="29" t="str">
        <f>IF(H144="","",IF(OR(Aloitus!$B$8="Ei",AND(E144&lt;&gt;"Tulo",IFERROR(INDEX(Kategoriat!$D$5:$D$44,MATCH(D144,Kategoriat!$A$5:$A$44,0)),"Kyllä")="Ei")),0,ROUND(H144*N(I144)/(1+N(I144)),2)))</f>
        <v/>
      </c>
      <c r="K144" s="29" t="str">
        <f>IF(H144="","",H144-J144)</f>
        <v/>
      </c>
      <c r="L144" s="23" t="n"/>
    </row>
    <row r="145">
      <c r="A145" s="23" t="n"/>
      <c r="B145" s="24" t="n"/>
      <c r="C145" s="25" t="str">
        <f>IF(B145="","",MONTH(B145))</f>
        <v/>
      </c>
      <c r="D145" s="23" t="n"/>
      <c r="E145" s="26" t="str">
        <f>IF(D145="","",IFERROR(INDEX(Kategoriat!$B$5:$B$44,MATCH(D145,Kategoriat!$A$5:$A$44,0)),"Tarkista"))</f>
        <v/>
      </c>
      <c r="F145" s="23" t="n"/>
      <c r="G145" s="23" t="n"/>
      <c r="H145" s="27" t="n"/>
      <c r="I145" s="28" t="n"/>
      <c r="J145" s="29" t="str">
        <f>IF(H145="","",IF(OR(Aloitus!$B$8="Ei",AND(E145&lt;&gt;"Tulo",IFERROR(INDEX(Kategoriat!$D$5:$D$44,MATCH(D145,Kategoriat!$A$5:$A$44,0)),"Kyllä")="Ei")),0,ROUND(H145*N(I145)/(1+N(I145)),2)))</f>
        <v/>
      </c>
      <c r="K145" s="29" t="str">
        <f>IF(H145="","",H145-J145)</f>
        <v/>
      </c>
      <c r="L145" s="23" t="n"/>
    </row>
    <row r="146">
      <c r="A146" s="23" t="n"/>
      <c r="B146" s="24" t="n"/>
      <c r="C146" s="25" t="str">
        <f>IF(B146="","",MONTH(B146))</f>
        <v/>
      </c>
      <c r="D146" s="23" t="n"/>
      <c r="E146" s="26" t="str">
        <f>IF(D146="","",IFERROR(INDEX(Kategoriat!$B$5:$B$44,MATCH(D146,Kategoriat!$A$5:$A$44,0)),"Tarkista"))</f>
        <v/>
      </c>
      <c r="F146" s="23" t="n"/>
      <c r="G146" s="23" t="n"/>
      <c r="H146" s="27" t="n"/>
      <c r="I146" s="28" t="n"/>
      <c r="J146" s="29" t="str">
        <f>IF(H146="","",IF(OR(Aloitus!$B$8="Ei",AND(E146&lt;&gt;"Tulo",IFERROR(INDEX(Kategoriat!$D$5:$D$44,MATCH(D146,Kategoriat!$A$5:$A$44,0)),"Kyllä")="Ei")),0,ROUND(H146*N(I146)/(1+N(I146)),2)))</f>
        <v/>
      </c>
      <c r="K146" s="29" t="str">
        <f>IF(H146="","",H146-J146)</f>
        <v/>
      </c>
      <c r="L146" s="23" t="n"/>
    </row>
    <row r="147">
      <c r="A147" s="23" t="n"/>
      <c r="B147" s="24" t="n"/>
      <c r="C147" s="25" t="str">
        <f>IF(B147="","",MONTH(B147))</f>
        <v/>
      </c>
      <c r="D147" s="23" t="n"/>
      <c r="E147" s="26" t="str">
        <f>IF(D147="","",IFERROR(INDEX(Kategoriat!$B$5:$B$44,MATCH(D147,Kategoriat!$A$5:$A$44,0)),"Tarkista"))</f>
        <v/>
      </c>
      <c r="F147" s="23" t="n"/>
      <c r="G147" s="23" t="n"/>
      <c r="H147" s="27" t="n"/>
      <c r="I147" s="28" t="n"/>
      <c r="J147" s="29" t="str">
        <f>IF(H147="","",IF(OR(Aloitus!$B$8="Ei",AND(E147&lt;&gt;"Tulo",IFERROR(INDEX(Kategoriat!$D$5:$D$44,MATCH(D147,Kategoriat!$A$5:$A$44,0)),"Kyllä")="Ei")),0,ROUND(H147*N(I147)/(1+N(I147)),2)))</f>
        <v/>
      </c>
      <c r="K147" s="29" t="str">
        <f>IF(H147="","",H147-J147)</f>
        <v/>
      </c>
      <c r="L147" s="23" t="n"/>
    </row>
    <row r="148">
      <c r="A148" s="23" t="n"/>
      <c r="B148" s="24" t="n"/>
      <c r="C148" s="25" t="str">
        <f>IF(B148="","",MONTH(B148))</f>
        <v/>
      </c>
      <c r="D148" s="23" t="n"/>
      <c r="E148" s="26" t="str">
        <f>IF(D148="","",IFERROR(INDEX(Kategoriat!$B$5:$B$44,MATCH(D148,Kategoriat!$A$5:$A$44,0)),"Tarkista"))</f>
        <v/>
      </c>
      <c r="F148" s="23" t="n"/>
      <c r="G148" s="23" t="n"/>
      <c r="H148" s="27" t="n"/>
      <c r="I148" s="28" t="n"/>
      <c r="J148" s="29" t="str">
        <f>IF(H148="","",IF(OR(Aloitus!$B$8="Ei",AND(E148&lt;&gt;"Tulo",IFERROR(INDEX(Kategoriat!$D$5:$D$44,MATCH(D148,Kategoriat!$A$5:$A$44,0)),"Kyllä")="Ei")),0,ROUND(H148*N(I148)/(1+N(I148)),2)))</f>
        <v/>
      </c>
      <c r="K148" s="29" t="str">
        <f>IF(H148="","",H148-J148)</f>
        <v/>
      </c>
      <c r="L148" s="23" t="n"/>
    </row>
    <row r="149">
      <c r="A149" s="23" t="n"/>
      <c r="B149" s="24" t="n"/>
      <c r="C149" s="25" t="str">
        <f>IF(B149="","",MONTH(B149))</f>
        <v/>
      </c>
      <c r="D149" s="23" t="n"/>
      <c r="E149" s="26" t="str">
        <f>IF(D149="","",IFERROR(INDEX(Kategoriat!$B$5:$B$44,MATCH(D149,Kategoriat!$A$5:$A$44,0)),"Tarkista"))</f>
        <v/>
      </c>
      <c r="F149" s="23" t="n"/>
      <c r="G149" s="23" t="n"/>
      <c r="H149" s="27" t="n"/>
      <c r="I149" s="28" t="n"/>
      <c r="J149" s="29" t="str">
        <f>IF(H149="","",IF(OR(Aloitus!$B$8="Ei",AND(E149&lt;&gt;"Tulo",IFERROR(INDEX(Kategoriat!$D$5:$D$44,MATCH(D149,Kategoriat!$A$5:$A$44,0)),"Kyllä")="Ei")),0,ROUND(H149*N(I149)/(1+N(I149)),2)))</f>
        <v/>
      </c>
      <c r="K149" s="29" t="str">
        <f>IF(H149="","",H149-J149)</f>
        <v/>
      </c>
      <c r="L149" s="23" t="n"/>
    </row>
    <row r="150">
      <c r="A150" s="23" t="n"/>
      <c r="B150" s="24" t="n"/>
      <c r="C150" s="25" t="str">
        <f>IF(B150="","",MONTH(B150))</f>
        <v/>
      </c>
      <c r="D150" s="23" t="n"/>
      <c r="E150" s="26" t="str">
        <f>IF(D150="","",IFERROR(INDEX(Kategoriat!$B$5:$B$44,MATCH(D150,Kategoriat!$A$5:$A$44,0)),"Tarkista"))</f>
        <v/>
      </c>
      <c r="F150" s="23" t="n"/>
      <c r="G150" s="23" t="n"/>
      <c r="H150" s="27" t="n"/>
      <c r="I150" s="28" t="n"/>
      <c r="J150" s="29" t="str">
        <f>IF(H150="","",IF(OR(Aloitus!$B$8="Ei",AND(E150&lt;&gt;"Tulo",IFERROR(INDEX(Kategoriat!$D$5:$D$44,MATCH(D150,Kategoriat!$A$5:$A$44,0)),"Kyllä")="Ei")),0,ROUND(H150*N(I150)/(1+N(I150)),2)))</f>
        <v/>
      </c>
      <c r="K150" s="29" t="str">
        <f>IF(H150="","",H150-J150)</f>
        <v/>
      </c>
      <c r="L150" s="23" t="n"/>
    </row>
    <row r="151">
      <c r="A151" s="23" t="n"/>
      <c r="B151" s="24" t="n"/>
      <c r="C151" s="25" t="str">
        <f>IF(B151="","",MONTH(B151))</f>
        <v/>
      </c>
      <c r="D151" s="23" t="n"/>
      <c r="E151" s="26" t="str">
        <f>IF(D151="","",IFERROR(INDEX(Kategoriat!$B$5:$B$44,MATCH(D151,Kategoriat!$A$5:$A$44,0)),"Tarkista"))</f>
        <v/>
      </c>
      <c r="F151" s="23" t="n"/>
      <c r="G151" s="23" t="n"/>
      <c r="H151" s="27" t="n"/>
      <c r="I151" s="28" t="n"/>
      <c r="J151" s="29" t="str">
        <f>IF(H151="","",IF(OR(Aloitus!$B$8="Ei",AND(E151&lt;&gt;"Tulo",IFERROR(INDEX(Kategoriat!$D$5:$D$44,MATCH(D151,Kategoriat!$A$5:$A$44,0)),"Kyllä")="Ei")),0,ROUND(H151*N(I151)/(1+N(I151)),2)))</f>
        <v/>
      </c>
      <c r="K151" s="29" t="str">
        <f>IF(H151="","",H151-J151)</f>
        <v/>
      </c>
      <c r="L151" s="23" t="n"/>
    </row>
    <row r="152">
      <c r="A152" s="23" t="n"/>
      <c r="B152" s="24" t="n"/>
      <c r="C152" s="25" t="str">
        <f>IF(B152="","",MONTH(B152))</f>
        <v/>
      </c>
      <c r="D152" s="23" t="n"/>
      <c r="E152" s="26" t="str">
        <f>IF(D152="","",IFERROR(INDEX(Kategoriat!$B$5:$B$44,MATCH(D152,Kategoriat!$A$5:$A$44,0)),"Tarkista"))</f>
        <v/>
      </c>
      <c r="F152" s="23" t="n"/>
      <c r="G152" s="23" t="n"/>
      <c r="H152" s="27" t="n"/>
      <c r="I152" s="28" t="n"/>
      <c r="J152" s="29" t="str">
        <f>IF(H152="","",IF(OR(Aloitus!$B$8="Ei",AND(E152&lt;&gt;"Tulo",IFERROR(INDEX(Kategoriat!$D$5:$D$44,MATCH(D152,Kategoriat!$A$5:$A$44,0)),"Kyllä")="Ei")),0,ROUND(H152*N(I152)/(1+N(I152)),2)))</f>
        <v/>
      </c>
      <c r="K152" s="29" t="str">
        <f>IF(H152="","",H152-J152)</f>
        <v/>
      </c>
      <c r="L152" s="23" t="n"/>
    </row>
    <row r="153">
      <c r="A153" s="23" t="n"/>
      <c r="B153" s="24" t="n"/>
      <c r="C153" s="25" t="str">
        <f>IF(B153="","",MONTH(B153))</f>
        <v/>
      </c>
      <c r="D153" s="23" t="n"/>
      <c r="E153" s="26" t="str">
        <f>IF(D153="","",IFERROR(INDEX(Kategoriat!$B$5:$B$44,MATCH(D153,Kategoriat!$A$5:$A$44,0)),"Tarkista"))</f>
        <v/>
      </c>
      <c r="F153" s="23" t="n"/>
      <c r="G153" s="23" t="n"/>
      <c r="H153" s="27" t="n"/>
      <c r="I153" s="28" t="n"/>
      <c r="J153" s="29" t="str">
        <f>IF(H153="","",IF(OR(Aloitus!$B$8="Ei",AND(E153&lt;&gt;"Tulo",IFERROR(INDEX(Kategoriat!$D$5:$D$44,MATCH(D153,Kategoriat!$A$5:$A$44,0)),"Kyllä")="Ei")),0,ROUND(H153*N(I153)/(1+N(I153)),2)))</f>
        <v/>
      </c>
      <c r="K153" s="29" t="str">
        <f>IF(H153="","",H153-J153)</f>
        <v/>
      </c>
      <c r="L153" s="23" t="n"/>
    </row>
    <row r="154">
      <c r="A154" s="23" t="n"/>
      <c r="B154" s="24" t="n"/>
      <c r="C154" s="25" t="str">
        <f>IF(B154="","",MONTH(B154))</f>
        <v/>
      </c>
      <c r="D154" s="23" t="n"/>
      <c r="E154" s="26" t="str">
        <f>IF(D154="","",IFERROR(INDEX(Kategoriat!$B$5:$B$44,MATCH(D154,Kategoriat!$A$5:$A$44,0)),"Tarkista"))</f>
        <v/>
      </c>
      <c r="F154" s="23" t="n"/>
      <c r="G154" s="23" t="n"/>
      <c r="H154" s="27" t="n"/>
      <c r="I154" s="28" t="n"/>
      <c r="J154" s="29" t="str">
        <f>IF(H154="","",IF(OR(Aloitus!$B$8="Ei",AND(E154&lt;&gt;"Tulo",IFERROR(INDEX(Kategoriat!$D$5:$D$44,MATCH(D154,Kategoriat!$A$5:$A$44,0)),"Kyllä")="Ei")),0,ROUND(H154*N(I154)/(1+N(I154)),2)))</f>
        <v/>
      </c>
      <c r="K154" s="29" t="str">
        <f>IF(H154="","",H154-J154)</f>
        <v/>
      </c>
      <c r="L154" s="23" t="n"/>
    </row>
    <row r="155">
      <c r="A155" s="23" t="n"/>
      <c r="B155" s="24" t="n"/>
      <c r="C155" s="25" t="str">
        <f>IF(B155="","",MONTH(B155))</f>
        <v/>
      </c>
      <c r="D155" s="23" t="n"/>
      <c r="E155" s="26" t="str">
        <f>IF(D155="","",IFERROR(INDEX(Kategoriat!$B$5:$B$44,MATCH(D155,Kategoriat!$A$5:$A$44,0)),"Tarkista"))</f>
        <v/>
      </c>
      <c r="F155" s="23" t="n"/>
      <c r="G155" s="23" t="n"/>
      <c r="H155" s="27" t="n"/>
      <c r="I155" s="28" t="n"/>
      <c r="J155" s="29" t="str">
        <f>IF(H155="","",IF(OR(Aloitus!$B$8="Ei",AND(E155&lt;&gt;"Tulo",IFERROR(INDEX(Kategoriat!$D$5:$D$44,MATCH(D155,Kategoriat!$A$5:$A$44,0)),"Kyllä")="Ei")),0,ROUND(H155*N(I155)/(1+N(I155)),2)))</f>
        <v/>
      </c>
      <c r="K155" s="29" t="str">
        <f>IF(H155="","",H155-J155)</f>
        <v/>
      </c>
      <c r="L155" s="23" t="n"/>
    </row>
    <row r="156">
      <c r="A156" s="23" t="n"/>
      <c r="B156" s="24" t="n"/>
      <c r="C156" s="25" t="str">
        <f>IF(B156="","",MONTH(B156))</f>
        <v/>
      </c>
      <c r="D156" s="23" t="n"/>
      <c r="E156" s="26" t="str">
        <f>IF(D156="","",IFERROR(INDEX(Kategoriat!$B$5:$B$44,MATCH(D156,Kategoriat!$A$5:$A$44,0)),"Tarkista"))</f>
        <v/>
      </c>
      <c r="F156" s="23" t="n"/>
      <c r="G156" s="23" t="n"/>
      <c r="H156" s="27" t="n"/>
      <c r="I156" s="28" t="n"/>
      <c r="J156" s="29" t="str">
        <f>IF(H156="","",IF(OR(Aloitus!$B$8="Ei",AND(E156&lt;&gt;"Tulo",IFERROR(INDEX(Kategoriat!$D$5:$D$44,MATCH(D156,Kategoriat!$A$5:$A$44,0)),"Kyllä")="Ei")),0,ROUND(H156*N(I156)/(1+N(I156)),2)))</f>
        <v/>
      </c>
      <c r="K156" s="29" t="str">
        <f>IF(H156="","",H156-J156)</f>
        <v/>
      </c>
      <c r="L156" s="23" t="n"/>
    </row>
    <row r="157">
      <c r="A157" s="23" t="n"/>
      <c r="B157" s="24" t="n"/>
      <c r="C157" s="25" t="str">
        <f>IF(B157="","",MONTH(B157))</f>
        <v/>
      </c>
      <c r="D157" s="23" t="n"/>
      <c r="E157" s="26" t="str">
        <f>IF(D157="","",IFERROR(INDEX(Kategoriat!$B$5:$B$44,MATCH(D157,Kategoriat!$A$5:$A$44,0)),"Tarkista"))</f>
        <v/>
      </c>
      <c r="F157" s="23" t="n"/>
      <c r="G157" s="23" t="n"/>
      <c r="H157" s="27" t="n"/>
      <c r="I157" s="28" t="n"/>
      <c r="J157" s="29" t="str">
        <f>IF(H157="","",IF(OR(Aloitus!$B$8="Ei",AND(E157&lt;&gt;"Tulo",IFERROR(INDEX(Kategoriat!$D$5:$D$44,MATCH(D157,Kategoriat!$A$5:$A$44,0)),"Kyllä")="Ei")),0,ROUND(H157*N(I157)/(1+N(I157)),2)))</f>
        <v/>
      </c>
      <c r="K157" s="29" t="str">
        <f>IF(H157="","",H157-J157)</f>
        <v/>
      </c>
      <c r="L157" s="23" t="n"/>
    </row>
    <row r="158">
      <c r="A158" s="23" t="n"/>
      <c r="B158" s="24" t="n"/>
      <c r="C158" s="25" t="str">
        <f>IF(B158="","",MONTH(B158))</f>
        <v/>
      </c>
      <c r="D158" s="23" t="n"/>
      <c r="E158" s="26" t="str">
        <f>IF(D158="","",IFERROR(INDEX(Kategoriat!$B$5:$B$44,MATCH(D158,Kategoriat!$A$5:$A$44,0)),"Tarkista"))</f>
        <v/>
      </c>
      <c r="F158" s="23" t="n"/>
      <c r="G158" s="23" t="n"/>
      <c r="H158" s="27" t="n"/>
      <c r="I158" s="28" t="n"/>
      <c r="J158" s="29" t="str">
        <f>IF(H158="","",IF(OR(Aloitus!$B$8="Ei",AND(E158&lt;&gt;"Tulo",IFERROR(INDEX(Kategoriat!$D$5:$D$44,MATCH(D158,Kategoriat!$A$5:$A$44,0)),"Kyllä")="Ei")),0,ROUND(H158*N(I158)/(1+N(I158)),2)))</f>
        <v/>
      </c>
      <c r="K158" s="29" t="str">
        <f>IF(H158="","",H158-J158)</f>
        <v/>
      </c>
      <c r="L158" s="23" t="n"/>
    </row>
    <row r="159">
      <c r="A159" s="23" t="n"/>
      <c r="B159" s="24" t="n"/>
      <c r="C159" s="25" t="str">
        <f>IF(B159="","",MONTH(B159))</f>
        <v/>
      </c>
      <c r="D159" s="23" t="n"/>
      <c r="E159" s="26" t="str">
        <f>IF(D159="","",IFERROR(INDEX(Kategoriat!$B$5:$B$44,MATCH(D159,Kategoriat!$A$5:$A$44,0)),"Tarkista"))</f>
        <v/>
      </c>
      <c r="F159" s="23" t="n"/>
      <c r="G159" s="23" t="n"/>
      <c r="H159" s="27" t="n"/>
      <c r="I159" s="28" t="n"/>
      <c r="J159" s="29" t="str">
        <f>IF(H159="","",IF(OR(Aloitus!$B$8="Ei",AND(E159&lt;&gt;"Tulo",IFERROR(INDEX(Kategoriat!$D$5:$D$44,MATCH(D159,Kategoriat!$A$5:$A$44,0)),"Kyllä")="Ei")),0,ROUND(H159*N(I159)/(1+N(I159)),2)))</f>
        <v/>
      </c>
      <c r="K159" s="29" t="str">
        <f>IF(H159="","",H159-J159)</f>
        <v/>
      </c>
      <c r="L159" s="23" t="n"/>
    </row>
    <row r="160">
      <c r="A160" s="23" t="n"/>
      <c r="B160" s="24" t="n"/>
      <c r="C160" s="25" t="str">
        <f>IF(B160="","",MONTH(B160))</f>
        <v/>
      </c>
      <c r="D160" s="23" t="n"/>
      <c r="E160" s="26" t="str">
        <f>IF(D160="","",IFERROR(INDEX(Kategoriat!$B$5:$B$44,MATCH(D160,Kategoriat!$A$5:$A$44,0)),"Tarkista"))</f>
        <v/>
      </c>
      <c r="F160" s="23" t="n"/>
      <c r="G160" s="23" t="n"/>
      <c r="H160" s="27" t="n"/>
      <c r="I160" s="28" t="n"/>
      <c r="J160" s="29" t="str">
        <f>IF(H160="","",IF(OR(Aloitus!$B$8="Ei",AND(E160&lt;&gt;"Tulo",IFERROR(INDEX(Kategoriat!$D$5:$D$44,MATCH(D160,Kategoriat!$A$5:$A$44,0)),"Kyllä")="Ei")),0,ROUND(H160*N(I160)/(1+N(I160)),2)))</f>
        <v/>
      </c>
      <c r="K160" s="29" t="str">
        <f>IF(H160="","",H160-J160)</f>
        <v/>
      </c>
      <c r="L160" s="23" t="n"/>
    </row>
    <row r="161">
      <c r="A161" s="23" t="n"/>
      <c r="B161" s="24" t="n"/>
      <c r="C161" s="25" t="str">
        <f>IF(B161="","",MONTH(B161))</f>
        <v/>
      </c>
      <c r="D161" s="23" t="n"/>
      <c r="E161" s="26" t="str">
        <f>IF(D161="","",IFERROR(INDEX(Kategoriat!$B$5:$B$44,MATCH(D161,Kategoriat!$A$5:$A$44,0)),"Tarkista"))</f>
        <v/>
      </c>
      <c r="F161" s="23" t="n"/>
      <c r="G161" s="23" t="n"/>
      <c r="H161" s="27" t="n"/>
      <c r="I161" s="28" t="n"/>
      <c r="J161" s="29" t="str">
        <f>IF(H161="","",IF(OR(Aloitus!$B$8="Ei",AND(E161&lt;&gt;"Tulo",IFERROR(INDEX(Kategoriat!$D$5:$D$44,MATCH(D161,Kategoriat!$A$5:$A$44,0)),"Kyllä")="Ei")),0,ROUND(H161*N(I161)/(1+N(I161)),2)))</f>
        <v/>
      </c>
      <c r="K161" s="29" t="str">
        <f>IF(H161="","",H161-J161)</f>
        <v/>
      </c>
      <c r="L161" s="23" t="n"/>
    </row>
    <row r="162">
      <c r="A162" s="23" t="n"/>
      <c r="B162" s="24" t="n"/>
      <c r="C162" s="25" t="str">
        <f>IF(B162="","",MONTH(B162))</f>
        <v/>
      </c>
      <c r="D162" s="23" t="n"/>
      <c r="E162" s="26" t="str">
        <f>IF(D162="","",IFERROR(INDEX(Kategoriat!$B$5:$B$44,MATCH(D162,Kategoriat!$A$5:$A$44,0)),"Tarkista"))</f>
        <v/>
      </c>
      <c r="F162" s="23" t="n"/>
      <c r="G162" s="23" t="n"/>
      <c r="H162" s="27" t="n"/>
      <c r="I162" s="28" t="n"/>
      <c r="J162" s="29" t="str">
        <f>IF(H162="","",IF(OR(Aloitus!$B$8="Ei",AND(E162&lt;&gt;"Tulo",IFERROR(INDEX(Kategoriat!$D$5:$D$44,MATCH(D162,Kategoriat!$A$5:$A$44,0)),"Kyllä")="Ei")),0,ROUND(H162*N(I162)/(1+N(I162)),2)))</f>
        <v/>
      </c>
      <c r="K162" s="29" t="str">
        <f>IF(H162="","",H162-J162)</f>
        <v/>
      </c>
      <c r="L162" s="23" t="n"/>
    </row>
    <row r="163">
      <c r="A163" s="23" t="n"/>
      <c r="B163" s="24" t="n"/>
      <c r="C163" s="25" t="str">
        <f>IF(B163="","",MONTH(B163))</f>
        <v/>
      </c>
      <c r="D163" s="23" t="n"/>
      <c r="E163" s="26" t="str">
        <f>IF(D163="","",IFERROR(INDEX(Kategoriat!$B$5:$B$44,MATCH(D163,Kategoriat!$A$5:$A$44,0)),"Tarkista"))</f>
        <v/>
      </c>
      <c r="F163" s="23" t="n"/>
      <c r="G163" s="23" t="n"/>
      <c r="H163" s="27" t="n"/>
      <c r="I163" s="28" t="n"/>
      <c r="J163" s="29" t="str">
        <f>IF(H163="","",IF(OR(Aloitus!$B$8="Ei",AND(E163&lt;&gt;"Tulo",IFERROR(INDEX(Kategoriat!$D$5:$D$44,MATCH(D163,Kategoriat!$A$5:$A$44,0)),"Kyllä")="Ei")),0,ROUND(H163*N(I163)/(1+N(I163)),2)))</f>
        <v/>
      </c>
      <c r="K163" s="29" t="str">
        <f>IF(H163="","",H163-J163)</f>
        <v/>
      </c>
      <c r="L163" s="23" t="n"/>
    </row>
    <row r="164">
      <c r="A164" s="23" t="n"/>
      <c r="B164" s="24" t="n"/>
      <c r="C164" s="25" t="str">
        <f>IF(B164="","",MONTH(B164))</f>
        <v/>
      </c>
      <c r="D164" s="23" t="n"/>
      <c r="E164" s="26" t="str">
        <f>IF(D164="","",IFERROR(INDEX(Kategoriat!$B$5:$B$44,MATCH(D164,Kategoriat!$A$5:$A$44,0)),"Tarkista"))</f>
        <v/>
      </c>
      <c r="F164" s="23" t="n"/>
      <c r="G164" s="23" t="n"/>
      <c r="H164" s="27" t="n"/>
      <c r="I164" s="28" t="n"/>
      <c r="J164" s="29" t="str">
        <f>IF(H164="","",IF(OR(Aloitus!$B$8="Ei",AND(E164&lt;&gt;"Tulo",IFERROR(INDEX(Kategoriat!$D$5:$D$44,MATCH(D164,Kategoriat!$A$5:$A$44,0)),"Kyllä")="Ei")),0,ROUND(H164*N(I164)/(1+N(I164)),2)))</f>
        <v/>
      </c>
      <c r="K164" s="29" t="str">
        <f>IF(H164="","",H164-J164)</f>
        <v/>
      </c>
      <c r="L164" s="23" t="n"/>
    </row>
    <row r="165">
      <c r="A165" s="23" t="n"/>
      <c r="B165" s="24" t="n"/>
      <c r="C165" s="25" t="str">
        <f>IF(B165="","",MONTH(B165))</f>
        <v/>
      </c>
      <c r="D165" s="23" t="n"/>
      <c r="E165" s="26" t="str">
        <f>IF(D165="","",IFERROR(INDEX(Kategoriat!$B$5:$B$44,MATCH(D165,Kategoriat!$A$5:$A$44,0)),"Tarkista"))</f>
        <v/>
      </c>
      <c r="F165" s="23" t="n"/>
      <c r="G165" s="23" t="n"/>
      <c r="H165" s="27" t="n"/>
      <c r="I165" s="28" t="n"/>
      <c r="J165" s="29" t="str">
        <f>IF(H165="","",IF(OR(Aloitus!$B$8="Ei",AND(E165&lt;&gt;"Tulo",IFERROR(INDEX(Kategoriat!$D$5:$D$44,MATCH(D165,Kategoriat!$A$5:$A$44,0)),"Kyllä")="Ei")),0,ROUND(H165*N(I165)/(1+N(I165)),2)))</f>
        <v/>
      </c>
      <c r="K165" s="29" t="str">
        <f>IF(H165="","",H165-J165)</f>
        <v/>
      </c>
      <c r="L165" s="23" t="n"/>
    </row>
    <row r="166">
      <c r="A166" s="23" t="n"/>
      <c r="B166" s="24" t="n"/>
      <c r="C166" s="25" t="str">
        <f>IF(B166="","",MONTH(B166))</f>
        <v/>
      </c>
      <c r="D166" s="23" t="n"/>
      <c r="E166" s="26" t="str">
        <f>IF(D166="","",IFERROR(INDEX(Kategoriat!$B$5:$B$44,MATCH(D166,Kategoriat!$A$5:$A$44,0)),"Tarkista"))</f>
        <v/>
      </c>
      <c r="F166" s="23" t="n"/>
      <c r="G166" s="23" t="n"/>
      <c r="H166" s="27" t="n"/>
      <c r="I166" s="28" t="n"/>
      <c r="J166" s="29" t="str">
        <f>IF(H166="","",IF(OR(Aloitus!$B$8="Ei",AND(E166&lt;&gt;"Tulo",IFERROR(INDEX(Kategoriat!$D$5:$D$44,MATCH(D166,Kategoriat!$A$5:$A$44,0)),"Kyllä")="Ei")),0,ROUND(H166*N(I166)/(1+N(I166)),2)))</f>
        <v/>
      </c>
      <c r="K166" s="29" t="str">
        <f>IF(H166="","",H166-J166)</f>
        <v/>
      </c>
      <c r="L166" s="23" t="n"/>
    </row>
    <row r="167">
      <c r="A167" s="23" t="n"/>
      <c r="B167" s="24" t="n"/>
      <c r="C167" s="25" t="str">
        <f>IF(B167="","",MONTH(B167))</f>
        <v/>
      </c>
      <c r="D167" s="23" t="n"/>
      <c r="E167" s="26" t="str">
        <f>IF(D167="","",IFERROR(INDEX(Kategoriat!$B$5:$B$44,MATCH(D167,Kategoriat!$A$5:$A$44,0)),"Tarkista"))</f>
        <v/>
      </c>
      <c r="F167" s="23" t="n"/>
      <c r="G167" s="23" t="n"/>
      <c r="H167" s="27" t="n"/>
      <c r="I167" s="28" t="n"/>
      <c r="J167" s="29" t="str">
        <f>IF(H167="","",IF(OR(Aloitus!$B$8="Ei",AND(E167&lt;&gt;"Tulo",IFERROR(INDEX(Kategoriat!$D$5:$D$44,MATCH(D167,Kategoriat!$A$5:$A$44,0)),"Kyllä")="Ei")),0,ROUND(H167*N(I167)/(1+N(I167)),2)))</f>
        <v/>
      </c>
      <c r="K167" s="29" t="str">
        <f>IF(H167="","",H167-J167)</f>
        <v/>
      </c>
      <c r="L167" s="23" t="n"/>
    </row>
    <row r="168">
      <c r="A168" s="23" t="n"/>
      <c r="B168" s="24" t="n"/>
      <c r="C168" s="25" t="str">
        <f>IF(B168="","",MONTH(B168))</f>
        <v/>
      </c>
      <c r="D168" s="23" t="n"/>
      <c r="E168" s="26" t="str">
        <f>IF(D168="","",IFERROR(INDEX(Kategoriat!$B$5:$B$44,MATCH(D168,Kategoriat!$A$5:$A$44,0)),"Tarkista"))</f>
        <v/>
      </c>
      <c r="F168" s="23" t="n"/>
      <c r="G168" s="23" t="n"/>
      <c r="H168" s="27" t="n"/>
      <c r="I168" s="28" t="n"/>
      <c r="J168" s="29" t="str">
        <f>IF(H168="","",IF(OR(Aloitus!$B$8="Ei",AND(E168&lt;&gt;"Tulo",IFERROR(INDEX(Kategoriat!$D$5:$D$44,MATCH(D168,Kategoriat!$A$5:$A$44,0)),"Kyllä")="Ei")),0,ROUND(H168*N(I168)/(1+N(I168)),2)))</f>
        <v/>
      </c>
      <c r="K168" s="29" t="str">
        <f>IF(H168="","",H168-J168)</f>
        <v/>
      </c>
      <c r="L168" s="23" t="n"/>
    </row>
    <row r="169">
      <c r="A169" s="23" t="n"/>
      <c r="B169" s="24" t="n"/>
      <c r="C169" s="25" t="str">
        <f>IF(B169="","",MONTH(B169))</f>
        <v/>
      </c>
      <c r="D169" s="23" t="n"/>
      <c r="E169" s="26" t="str">
        <f>IF(D169="","",IFERROR(INDEX(Kategoriat!$B$5:$B$44,MATCH(D169,Kategoriat!$A$5:$A$44,0)),"Tarkista"))</f>
        <v/>
      </c>
      <c r="F169" s="23" t="n"/>
      <c r="G169" s="23" t="n"/>
      <c r="H169" s="27" t="n"/>
      <c r="I169" s="28" t="n"/>
      <c r="J169" s="29" t="str">
        <f>IF(H169="","",IF(OR(Aloitus!$B$8="Ei",AND(E169&lt;&gt;"Tulo",IFERROR(INDEX(Kategoriat!$D$5:$D$44,MATCH(D169,Kategoriat!$A$5:$A$44,0)),"Kyllä")="Ei")),0,ROUND(H169*N(I169)/(1+N(I169)),2)))</f>
        <v/>
      </c>
      <c r="K169" s="29" t="str">
        <f>IF(H169="","",H169-J169)</f>
        <v/>
      </c>
      <c r="L169" s="23" t="n"/>
    </row>
    <row r="170">
      <c r="A170" s="23" t="n"/>
      <c r="B170" s="24" t="n"/>
      <c r="C170" s="25" t="str">
        <f>IF(B170="","",MONTH(B170))</f>
        <v/>
      </c>
      <c r="D170" s="23" t="n"/>
      <c r="E170" s="26" t="str">
        <f>IF(D170="","",IFERROR(INDEX(Kategoriat!$B$5:$B$44,MATCH(D170,Kategoriat!$A$5:$A$44,0)),"Tarkista"))</f>
        <v/>
      </c>
      <c r="F170" s="23" t="n"/>
      <c r="G170" s="23" t="n"/>
      <c r="H170" s="27" t="n"/>
      <c r="I170" s="28" t="n"/>
      <c r="J170" s="29" t="str">
        <f>IF(H170="","",IF(OR(Aloitus!$B$8="Ei",AND(E170&lt;&gt;"Tulo",IFERROR(INDEX(Kategoriat!$D$5:$D$44,MATCH(D170,Kategoriat!$A$5:$A$44,0)),"Kyllä")="Ei")),0,ROUND(H170*N(I170)/(1+N(I170)),2)))</f>
        <v/>
      </c>
      <c r="K170" s="29" t="str">
        <f>IF(H170="","",H170-J170)</f>
        <v/>
      </c>
      <c r="L170" s="23" t="n"/>
    </row>
    <row r="171">
      <c r="A171" s="23" t="n"/>
      <c r="B171" s="24" t="n"/>
      <c r="C171" s="25" t="str">
        <f>IF(B171="","",MONTH(B171))</f>
        <v/>
      </c>
      <c r="D171" s="23" t="n"/>
      <c r="E171" s="26" t="str">
        <f>IF(D171="","",IFERROR(INDEX(Kategoriat!$B$5:$B$44,MATCH(D171,Kategoriat!$A$5:$A$44,0)),"Tarkista"))</f>
        <v/>
      </c>
      <c r="F171" s="23" t="n"/>
      <c r="G171" s="23" t="n"/>
      <c r="H171" s="27" t="n"/>
      <c r="I171" s="28" t="n"/>
      <c r="J171" s="29" t="str">
        <f>IF(H171="","",IF(OR(Aloitus!$B$8="Ei",AND(E171&lt;&gt;"Tulo",IFERROR(INDEX(Kategoriat!$D$5:$D$44,MATCH(D171,Kategoriat!$A$5:$A$44,0)),"Kyllä")="Ei")),0,ROUND(H171*N(I171)/(1+N(I171)),2)))</f>
        <v/>
      </c>
      <c r="K171" s="29" t="str">
        <f>IF(H171="","",H171-J171)</f>
        <v/>
      </c>
      <c r="L171" s="23" t="n"/>
    </row>
    <row r="172">
      <c r="A172" s="23" t="n"/>
      <c r="B172" s="24" t="n"/>
      <c r="C172" s="25" t="str">
        <f>IF(B172="","",MONTH(B172))</f>
        <v/>
      </c>
      <c r="D172" s="23" t="n"/>
      <c r="E172" s="26" t="str">
        <f>IF(D172="","",IFERROR(INDEX(Kategoriat!$B$5:$B$44,MATCH(D172,Kategoriat!$A$5:$A$44,0)),"Tarkista"))</f>
        <v/>
      </c>
      <c r="F172" s="23" t="n"/>
      <c r="G172" s="23" t="n"/>
      <c r="H172" s="27" t="n"/>
      <c r="I172" s="28" t="n"/>
      <c r="J172" s="29" t="str">
        <f>IF(H172="","",IF(OR(Aloitus!$B$8="Ei",AND(E172&lt;&gt;"Tulo",IFERROR(INDEX(Kategoriat!$D$5:$D$44,MATCH(D172,Kategoriat!$A$5:$A$44,0)),"Kyllä")="Ei")),0,ROUND(H172*N(I172)/(1+N(I172)),2)))</f>
        <v/>
      </c>
      <c r="K172" s="29" t="str">
        <f>IF(H172="","",H172-J172)</f>
        <v/>
      </c>
      <c r="L172" s="23" t="n"/>
    </row>
    <row r="173">
      <c r="A173" s="23" t="n"/>
      <c r="B173" s="24" t="n"/>
      <c r="C173" s="25" t="str">
        <f>IF(B173="","",MONTH(B173))</f>
        <v/>
      </c>
      <c r="D173" s="23" t="n"/>
      <c r="E173" s="26" t="str">
        <f>IF(D173="","",IFERROR(INDEX(Kategoriat!$B$5:$B$44,MATCH(D173,Kategoriat!$A$5:$A$44,0)),"Tarkista"))</f>
        <v/>
      </c>
      <c r="F173" s="23" t="n"/>
      <c r="G173" s="23" t="n"/>
      <c r="H173" s="27" t="n"/>
      <c r="I173" s="28" t="n"/>
      <c r="J173" s="29" t="str">
        <f>IF(H173="","",IF(OR(Aloitus!$B$8="Ei",AND(E173&lt;&gt;"Tulo",IFERROR(INDEX(Kategoriat!$D$5:$D$44,MATCH(D173,Kategoriat!$A$5:$A$44,0)),"Kyllä")="Ei")),0,ROUND(H173*N(I173)/(1+N(I173)),2)))</f>
        <v/>
      </c>
      <c r="K173" s="29" t="str">
        <f>IF(H173="","",H173-J173)</f>
        <v/>
      </c>
      <c r="L173" s="23" t="n"/>
    </row>
    <row r="174">
      <c r="A174" s="23" t="n"/>
      <c r="B174" s="24" t="n"/>
      <c r="C174" s="25" t="str">
        <f>IF(B174="","",MONTH(B174))</f>
        <v/>
      </c>
      <c r="D174" s="23" t="n"/>
      <c r="E174" s="26" t="str">
        <f>IF(D174="","",IFERROR(INDEX(Kategoriat!$B$5:$B$44,MATCH(D174,Kategoriat!$A$5:$A$44,0)),"Tarkista"))</f>
        <v/>
      </c>
      <c r="F174" s="23" t="n"/>
      <c r="G174" s="23" t="n"/>
      <c r="H174" s="27" t="n"/>
      <c r="I174" s="28" t="n"/>
      <c r="J174" s="29" t="str">
        <f>IF(H174="","",IF(OR(Aloitus!$B$8="Ei",AND(E174&lt;&gt;"Tulo",IFERROR(INDEX(Kategoriat!$D$5:$D$44,MATCH(D174,Kategoriat!$A$5:$A$44,0)),"Kyllä")="Ei")),0,ROUND(H174*N(I174)/(1+N(I174)),2)))</f>
        <v/>
      </c>
      <c r="K174" s="29" t="str">
        <f>IF(H174="","",H174-J174)</f>
        <v/>
      </c>
      <c r="L174" s="23" t="n"/>
    </row>
    <row r="175">
      <c r="A175" s="23" t="n"/>
      <c r="B175" s="24" t="n"/>
      <c r="C175" s="25" t="str">
        <f>IF(B175="","",MONTH(B175))</f>
        <v/>
      </c>
      <c r="D175" s="23" t="n"/>
      <c r="E175" s="26" t="str">
        <f>IF(D175="","",IFERROR(INDEX(Kategoriat!$B$5:$B$44,MATCH(D175,Kategoriat!$A$5:$A$44,0)),"Tarkista"))</f>
        <v/>
      </c>
      <c r="F175" s="23" t="n"/>
      <c r="G175" s="23" t="n"/>
      <c r="H175" s="27" t="n"/>
      <c r="I175" s="28" t="n"/>
      <c r="J175" s="29" t="str">
        <f>IF(H175="","",IF(OR(Aloitus!$B$8="Ei",AND(E175&lt;&gt;"Tulo",IFERROR(INDEX(Kategoriat!$D$5:$D$44,MATCH(D175,Kategoriat!$A$5:$A$44,0)),"Kyllä")="Ei")),0,ROUND(H175*N(I175)/(1+N(I175)),2)))</f>
        <v/>
      </c>
      <c r="K175" s="29" t="str">
        <f>IF(H175="","",H175-J175)</f>
        <v/>
      </c>
      <c r="L175" s="23" t="n"/>
    </row>
    <row r="176">
      <c r="A176" s="23" t="n"/>
      <c r="B176" s="24" t="n"/>
      <c r="C176" s="25" t="str">
        <f>IF(B176="","",MONTH(B176))</f>
        <v/>
      </c>
      <c r="D176" s="23" t="n"/>
      <c r="E176" s="26" t="str">
        <f>IF(D176="","",IFERROR(INDEX(Kategoriat!$B$5:$B$44,MATCH(D176,Kategoriat!$A$5:$A$44,0)),"Tarkista"))</f>
        <v/>
      </c>
      <c r="F176" s="23" t="n"/>
      <c r="G176" s="23" t="n"/>
      <c r="H176" s="27" t="n"/>
      <c r="I176" s="28" t="n"/>
      <c r="J176" s="29" t="str">
        <f>IF(H176="","",IF(OR(Aloitus!$B$8="Ei",AND(E176&lt;&gt;"Tulo",IFERROR(INDEX(Kategoriat!$D$5:$D$44,MATCH(D176,Kategoriat!$A$5:$A$44,0)),"Kyllä")="Ei")),0,ROUND(H176*N(I176)/(1+N(I176)),2)))</f>
        <v/>
      </c>
      <c r="K176" s="29" t="str">
        <f>IF(H176="","",H176-J176)</f>
        <v/>
      </c>
      <c r="L176" s="23" t="n"/>
    </row>
    <row r="177">
      <c r="A177" s="23" t="n"/>
      <c r="B177" s="24" t="n"/>
      <c r="C177" s="25" t="str">
        <f>IF(B177="","",MONTH(B177))</f>
        <v/>
      </c>
      <c r="D177" s="23" t="n"/>
      <c r="E177" s="26" t="str">
        <f>IF(D177="","",IFERROR(INDEX(Kategoriat!$B$5:$B$44,MATCH(D177,Kategoriat!$A$5:$A$44,0)),"Tarkista"))</f>
        <v/>
      </c>
      <c r="F177" s="23" t="n"/>
      <c r="G177" s="23" t="n"/>
      <c r="H177" s="27" t="n"/>
      <c r="I177" s="28" t="n"/>
      <c r="J177" s="29" t="str">
        <f>IF(H177="","",IF(OR(Aloitus!$B$8="Ei",AND(E177&lt;&gt;"Tulo",IFERROR(INDEX(Kategoriat!$D$5:$D$44,MATCH(D177,Kategoriat!$A$5:$A$44,0)),"Kyllä")="Ei")),0,ROUND(H177*N(I177)/(1+N(I177)),2)))</f>
        <v/>
      </c>
      <c r="K177" s="29" t="str">
        <f>IF(H177="","",H177-J177)</f>
        <v/>
      </c>
      <c r="L177" s="23" t="n"/>
    </row>
    <row r="178">
      <c r="A178" s="23" t="n"/>
      <c r="B178" s="24" t="n"/>
      <c r="C178" s="25" t="str">
        <f>IF(B178="","",MONTH(B178))</f>
        <v/>
      </c>
      <c r="D178" s="23" t="n"/>
      <c r="E178" s="26" t="str">
        <f>IF(D178="","",IFERROR(INDEX(Kategoriat!$B$5:$B$44,MATCH(D178,Kategoriat!$A$5:$A$44,0)),"Tarkista"))</f>
        <v/>
      </c>
      <c r="F178" s="23" t="n"/>
      <c r="G178" s="23" t="n"/>
      <c r="H178" s="27" t="n"/>
      <c r="I178" s="28" t="n"/>
      <c r="J178" s="29" t="str">
        <f>IF(H178="","",IF(OR(Aloitus!$B$8="Ei",AND(E178&lt;&gt;"Tulo",IFERROR(INDEX(Kategoriat!$D$5:$D$44,MATCH(D178,Kategoriat!$A$5:$A$44,0)),"Kyllä")="Ei")),0,ROUND(H178*N(I178)/(1+N(I178)),2)))</f>
        <v/>
      </c>
      <c r="K178" s="29" t="str">
        <f>IF(H178="","",H178-J178)</f>
        <v/>
      </c>
      <c r="L178" s="23" t="n"/>
    </row>
    <row r="179">
      <c r="A179" s="23" t="n"/>
      <c r="B179" s="24" t="n"/>
      <c r="C179" s="25" t="str">
        <f>IF(B179="","",MONTH(B179))</f>
        <v/>
      </c>
      <c r="D179" s="23" t="n"/>
      <c r="E179" s="26" t="str">
        <f>IF(D179="","",IFERROR(INDEX(Kategoriat!$B$5:$B$44,MATCH(D179,Kategoriat!$A$5:$A$44,0)),"Tarkista"))</f>
        <v/>
      </c>
      <c r="F179" s="23" t="n"/>
      <c r="G179" s="23" t="n"/>
      <c r="H179" s="27" t="n"/>
      <c r="I179" s="28" t="n"/>
      <c r="J179" s="29" t="str">
        <f>IF(H179="","",IF(OR(Aloitus!$B$8="Ei",AND(E179&lt;&gt;"Tulo",IFERROR(INDEX(Kategoriat!$D$5:$D$44,MATCH(D179,Kategoriat!$A$5:$A$44,0)),"Kyllä")="Ei")),0,ROUND(H179*N(I179)/(1+N(I179)),2)))</f>
        <v/>
      </c>
      <c r="K179" s="29" t="str">
        <f>IF(H179="","",H179-J179)</f>
        <v/>
      </c>
      <c r="L179" s="23" t="n"/>
    </row>
    <row r="180">
      <c r="A180" s="23" t="n"/>
      <c r="B180" s="24" t="n"/>
      <c r="C180" s="25" t="str">
        <f>IF(B180="","",MONTH(B180))</f>
        <v/>
      </c>
      <c r="D180" s="23" t="n"/>
      <c r="E180" s="26" t="str">
        <f>IF(D180="","",IFERROR(INDEX(Kategoriat!$B$5:$B$44,MATCH(D180,Kategoriat!$A$5:$A$44,0)),"Tarkista"))</f>
        <v/>
      </c>
      <c r="F180" s="23" t="n"/>
      <c r="G180" s="23" t="n"/>
      <c r="H180" s="27" t="n"/>
      <c r="I180" s="28" t="n"/>
      <c r="J180" s="29" t="str">
        <f>IF(H180="","",IF(OR(Aloitus!$B$8="Ei",AND(E180&lt;&gt;"Tulo",IFERROR(INDEX(Kategoriat!$D$5:$D$44,MATCH(D180,Kategoriat!$A$5:$A$44,0)),"Kyllä")="Ei")),0,ROUND(H180*N(I180)/(1+N(I180)),2)))</f>
        <v/>
      </c>
      <c r="K180" s="29" t="str">
        <f>IF(H180="","",H180-J180)</f>
        <v/>
      </c>
      <c r="L180" s="23" t="n"/>
    </row>
    <row r="181">
      <c r="A181" s="23" t="n"/>
      <c r="B181" s="24" t="n"/>
      <c r="C181" s="25" t="str">
        <f>IF(B181="","",MONTH(B181))</f>
        <v/>
      </c>
      <c r="D181" s="23" t="n"/>
      <c r="E181" s="26" t="str">
        <f>IF(D181="","",IFERROR(INDEX(Kategoriat!$B$5:$B$44,MATCH(D181,Kategoriat!$A$5:$A$44,0)),"Tarkista"))</f>
        <v/>
      </c>
      <c r="F181" s="23" t="n"/>
      <c r="G181" s="23" t="n"/>
      <c r="H181" s="27" t="n"/>
      <c r="I181" s="28" t="n"/>
      <c r="J181" s="29" t="str">
        <f>IF(H181="","",IF(OR(Aloitus!$B$8="Ei",AND(E181&lt;&gt;"Tulo",IFERROR(INDEX(Kategoriat!$D$5:$D$44,MATCH(D181,Kategoriat!$A$5:$A$44,0)),"Kyllä")="Ei")),0,ROUND(H181*N(I181)/(1+N(I181)),2)))</f>
        <v/>
      </c>
      <c r="K181" s="29" t="str">
        <f>IF(H181="","",H181-J181)</f>
        <v/>
      </c>
      <c r="L181" s="23" t="n"/>
    </row>
    <row r="182">
      <c r="A182" s="23" t="n"/>
      <c r="B182" s="24" t="n"/>
      <c r="C182" s="25" t="str">
        <f>IF(B182="","",MONTH(B182))</f>
        <v/>
      </c>
      <c r="D182" s="23" t="n"/>
      <c r="E182" s="26" t="str">
        <f>IF(D182="","",IFERROR(INDEX(Kategoriat!$B$5:$B$44,MATCH(D182,Kategoriat!$A$5:$A$44,0)),"Tarkista"))</f>
        <v/>
      </c>
      <c r="F182" s="23" t="n"/>
      <c r="G182" s="23" t="n"/>
      <c r="H182" s="27" t="n"/>
      <c r="I182" s="28" t="n"/>
      <c r="J182" s="29" t="str">
        <f>IF(H182="","",IF(OR(Aloitus!$B$8="Ei",AND(E182&lt;&gt;"Tulo",IFERROR(INDEX(Kategoriat!$D$5:$D$44,MATCH(D182,Kategoriat!$A$5:$A$44,0)),"Kyllä")="Ei")),0,ROUND(H182*N(I182)/(1+N(I182)),2)))</f>
        <v/>
      </c>
      <c r="K182" s="29" t="str">
        <f>IF(H182="","",H182-J182)</f>
        <v/>
      </c>
      <c r="L182" s="23" t="n"/>
    </row>
    <row r="183">
      <c r="A183" s="23" t="n"/>
      <c r="B183" s="24" t="n"/>
      <c r="C183" s="25" t="str">
        <f>IF(B183="","",MONTH(B183))</f>
        <v/>
      </c>
      <c r="D183" s="23" t="n"/>
      <c r="E183" s="26" t="str">
        <f>IF(D183="","",IFERROR(INDEX(Kategoriat!$B$5:$B$44,MATCH(D183,Kategoriat!$A$5:$A$44,0)),"Tarkista"))</f>
        <v/>
      </c>
      <c r="F183" s="23" t="n"/>
      <c r="G183" s="23" t="n"/>
      <c r="H183" s="27" t="n"/>
      <c r="I183" s="28" t="n"/>
      <c r="J183" s="29" t="str">
        <f>IF(H183="","",IF(OR(Aloitus!$B$8="Ei",AND(E183&lt;&gt;"Tulo",IFERROR(INDEX(Kategoriat!$D$5:$D$44,MATCH(D183,Kategoriat!$A$5:$A$44,0)),"Kyllä")="Ei")),0,ROUND(H183*N(I183)/(1+N(I183)),2)))</f>
        <v/>
      </c>
      <c r="K183" s="29" t="str">
        <f>IF(H183="","",H183-J183)</f>
        <v/>
      </c>
      <c r="L183" s="23" t="n"/>
    </row>
    <row r="184">
      <c r="A184" s="23" t="n"/>
      <c r="B184" s="24" t="n"/>
      <c r="C184" s="25" t="str">
        <f>IF(B184="","",MONTH(B184))</f>
        <v/>
      </c>
      <c r="D184" s="23" t="n"/>
      <c r="E184" s="26" t="str">
        <f>IF(D184="","",IFERROR(INDEX(Kategoriat!$B$5:$B$44,MATCH(D184,Kategoriat!$A$5:$A$44,0)),"Tarkista"))</f>
        <v/>
      </c>
      <c r="F184" s="23" t="n"/>
      <c r="G184" s="23" t="n"/>
      <c r="H184" s="27" t="n"/>
      <c r="I184" s="28" t="n"/>
      <c r="J184" s="29" t="str">
        <f>IF(H184="","",IF(OR(Aloitus!$B$8="Ei",AND(E184&lt;&gt;"Tulo",IFERROR(INDEX(Kategoriat!$D$5:$D$44,MATCH(D184,Kategoriat!$A$5:$A$44,0)),"Kyllä")="Ei")),0,ROUND(H184*N(I184)/(1+N(I184)),2)))</f>
        <v/>
      </c>
      <c r="K184" s="29" t="str">
        <f>IF(H184="","",H184-J184)</f>
        <v/>
      </c>
      <c r="L184" s="23" t="n"/>
    </row>
    <row r="185">
      <c r="A185" s="23" t="n"/>
      <c r="B185" s="24" t="n"/>
      <c r="C185" s="25" t="str">
        <f>IF(B185="","",MONTH(B185))</f>
        <v/>
      </c>
      <c r="D185" s="23" t="n"/>
      <c r="E185" s="26" t="str">
        <f>IF(D185="","",IFERROR(INDEX(Kategoriat!$B$5:$B$44,MATCH(D185,Kategoriat!$A$5:$A$44,0)),"Tarkista"))</f>
        <v/>
      </c>
      <c r="F185" s="23" t="n"/>
      <c r="G185" s="23" t="n"/>
      <c r="H185" s="27" t="n"/>
      <c r="I185" s="28" t="n"/>
      <c r="J185" s="29" t="str">
        <f>IF(H185="","",IF(OR(Aloitus!$B$8="Ei",AND(E185&lt;&gt;"Tulo",IFERROR(INDEX(Kategoriat!$D$5:$D$44,MATCH(D185,Kategoriat!$A$5:$A$44,0)),"Kyllä")="Ei")),0,ROUND(H185*N(I185)/(1+N(I185)),2)))</f>
        <v/>
      </c>
      <c r="K185" s="29" t="str">
        <f>IF(H185="","",H185-J185)</f>
        <v/>
      </c>
      <c r="L185" s="23" t="n"/>
    </row>
    <row r="186">
      <c r="A186" s="23" t="n"/>
      <c r="B186" s="24" t="n"/>
      <c r="C186" s="25" t="str">
        <f>IF(B186="","",MONTH(B186))</f>
        <v/>
      </c>
      <c r="D186" s="23" t="n"/>
      <c r="E186" s="26" t="str">
        <f>IF(D186="","",IFERROR(INDEX(Kategoriat!$B$5:$B$44,MATCH(D186,Kategoriat!$A$5:$A$44,0)),"Tarkista"))</f>
        <v/>
      </c>
      <c r="F186" s="23" t="n"/>
      <c r="G186" s="23" t="n"/>
      <c r="H186" s="27" t="n"/>
      <c r="I186" s="28" t="n"/>
      <c r="J186" s="29" t="str">
        <f>IF(H186="","",IF(OR(Aloitus!$B$8="Ei",AND(E186&lt;&gt;"Tulo",IFERROR(INDEX(Kategoriat!$D$5:$D$44,MATCH(D186,Kategoriat!$A$5:$A$44,0)),"Kyllä")="Ei")),0,ROUND(H186*N(I186)/(1+N(I186)),2)))</f>
        <v/>
      </c>
      <c r="K186" s="29" t="str">
        <f>IF(H186="","",H186-J186)</f>
        <v/>
      </c>
      <c r="L186" s="23" t="n"/>
    </row>
    <row r="187">
      <c r="A187" s="23" t="n"/>
      <c r="B187" s="24" t="n"/>
      <c r="C187" s="25" t="str">
        <f>IF(B187="","",MONTH(B187))</f>
        <v/>
      </c>
      <c r="D187" s="23" t="n"/>
      <c r="E187" s="26" t="str">
        <f>IF(D187="","",IFERROR(INDEX(Kategoriat!$B$5:$B$44,MATCH(D187,Kategoriat!$A$5:$A$44,0)),"Tarkista"))</f>
        <v/>
      </c>
      <c r="F187" s="23" t="n"/>
      <c r="G187" s="23" t="n"/>
      <c r="H187" s="27" t="n"/>
      <c r="I187" s="28" t="n"/>
      <c r="J187" s="29" t="str">
        <f>IF(H187="","",IF(OR(Aloitus!$B$8="Ei",AND(E187&lt;&gt;"Tulo",IFERROR(INDEX(Kategoriat!$D$5:$D$44,MATCH(D187,Kategoriat!$A$5:$A$44,0)),"Kyllä")="Ei")),0,ROUND(H187*N(I187)/(1+N(I187)),2)))</f>
        <v/>
      </c>
      <c r="K187" s="29" t="str">
        <f>IF(H187="","",H187-J187)</f>
        <v/>
      </c>
      <c r="L187" s="23" t="n"/>
    </row>
    <row r="188">
      <c r="A188" s="23" t="n"/>
      <c r="B188" s="24" t="n"/>
      <c r="C188" s="25" t="str">
        <f>IF(B188="","",MONTH(B188))</f>
        <v/>
      </c>
      <c r="D188" s="23" t="n"/>
      <c r="E188" s="26" t="str">
        <f>IF(D188="","",IFERROR(INDEX(Kategoriat!$B$5:$B$44,MATCH(D188,Kategoriat!$A$5:$A$44,0)),"Tarkista"))</f>
        <v/>
      </c>
      <c r="F188" s="23" t="n"/>
      <c r="G188" s="23" t="n"/>
      <c r="H188" s="27" t="n"/>
      <c r="I188" s="28" t="n"/>
      <c r="J188" s="29" t="str">
        <f>IF(H188="","",IF(OR(Aloitus!$B$8="Ei",AND(E188&lt;&gt;"Tulo",IFERROR(INDEX(Kategoriat!$D$5:$D$44,MATCH(D188,Kategoriat!$A$5:$A$44,0)),"Kyllä")="Ei")),0,ROUND(H188*N(I188)/(1+N(I188)),2)))</f>
        <v/>
      </c>
      <c r="K188" s="29" t="str">
        <f>IF(H188="","",H188-J188)</f>
        <v/>
      </c>
      <c r="L188" s="23" t="n"/>
    </row>
    <row r="189">
      <c r="A189" s="23" t="n"/>
      <c r="B189" s="24" t="n"/>
      <c r="C189" s="25" t="str">
        <f>IF(B189="","",MONTH(B189))</f>
        <v/>
      </c>
      <c r="D189" s="23" t="n"/>
      <c r="E189" s="26" t="str">
        <f>IF(D189="","",IFERROR(INDEX(Kategoriat!$B$5:$B$44,MATCH(D189,Kategoriat!$A$5:$A$44,0)),"Tarkista"))</f>
        <v/>
      </c>
      <c r="F189" s="23" t="n"/>
      <c r="G189" s="23" t="n"/>
      <c r="H189" s="27" t="n"/>
      <c r="I189" s="28" t="n"/>
      <c r="J189" s="29" t="str">
        <f>IF(H189="","",IF(OR(Aloitus!$B$8="Ei",AND(E189&lt;&gt;"Tulo",IFERROR(INDEX(Kategoriat!$D$5:$D$44,MATCH(D189,Kategoriat!$A$5:$A$44,0)),"Kyllä")="Ei")),0,ROUND(H189*N(I189)/(1+N(I189)),2)))</f>
        <v/>
      </c>
      <c r="K189" s="29" t="str">
        <f>IF(H189="","",H189-J189)</f>
        <v/>
      </c>
      <c r="L189" s="23" t="n"/>
    </row>
    <row r="190">
      <c r="A190" s="23" t="n"/>
      <c r="B190" s="24" t="n"/>
      <c r="C190" s="25" t="str">
        <f>IF(B190="","",MONTH(B190))</f>
        <v/>
      </c>
      <c r="D190" s="23" t="n"/>
      <c r="E190" s="26" t="str">
        <f>IF(D190="","",IFERROR(INDEX(Kategoriat!$B$5:$B$44,MATCH(D190,Kategoriat!$A$5:$A$44,0)),"Tarkista"))</f>
        <v/>
      </c>
      <c r="F190" s="23" t="n"/>
      <c r="G190" s="23" t="n"/>
      <c r="H190" s="27" t="n"/>
      <c r="I190" s="28" t="n"/>
      <c r="J190" s="29" t="str">
        <f>IF(H190="","",IF(OR(Aloitus!$B$8="Ei",AND(E190&lt;&gt;"Tulo",IFERROR(INDEX(Kategoriat!$D$5:$D$44,MATCH(D190,Kategoriat!$A$5:$A$44,0)),"Kyllä")="Ei")),0,ROUND(H190*N(I190)/(1+N(I190)),2)))</f>
        <v/>
      </c>
      <c r="K190" s="29" t="str">
        <f>IF(H190="","",H190-J190)</f>
        <v/>
      </c>
      <c r="L190" s="23" t="n"/>
    </row>
    <row r="191">
      <c r="A191" s="23" t="n"/>
      <c r="B191" s="24" t="n"/>
      <c r="C191" s="25" t="str">
        <f>IF(B191="","",MONTH(B191))</f>
        <v/>
      </c>
      <c r="D191" s="23" t="n"/>
      <c r="E191" s="26" t="str">
        <f>IF(D191="","",IFERROR(INDEX(Kategoriat!$B$5:$B$44,MATCH(D191,Kategoriat!$A$5:$A$44,0)),"Tarkista"))</f>
        <v/>
      </c>
      <c r="F191" s="23" t="n"/>
      <c r="G191" s="23" t="n"/>
      <c r="H191" s="27" t="n"/>
      <c r="I191" s="28" t="n"/>
      <c r="J191" s="29" t="str">
        <f>IF(H191="","",IF(OR(Aloitus!$B$8="Ei",AND(E191&lt;&gt;"Tulo",IFERROR(INDEX(Kategoriat!$D$5:$D$44,MATCH(D191,Kategoriat!$A$5:$A$44,0)),"Kyllä")="Ei")),0,ROUND(H191*N(I191)/(1+N(I191)),2)))</f>
        <v/>
      </c>
      <c r="K191" s="29" t="str">
        <f>IF(H191="","",H191-J191)</f>
        <v/>
      </c>
      <c r="L191" s="23" t="n"/>
    </row>
    <row r="192">
      <c r="A192" s="23" t="n"/>
      <c r="B192" s="24" t="n"/>
      <c r="C192" s="25" t="str">
        <f>IF(B192="","",MONTH(B192))</f>
        <v/>
      </c>
      <c r="D192" s="23" t="n"/>
      <c r="E192" s="26" t="str">
        <f>IF(D192="","",IFERROR(INDEX(Kategoriat!$B$5:$B$44,MATCH(D192,Kategoriat!$A$5:$A$44,0)),"Tarkista"))</f>
        <v/>
      </c>
      <c r="F192" s="23" t="n"/>
      <c r="G192" s="23" t="n"/>
      <c r="H192" s="27" t="n"/>
      <c r="I192" s="28" t="n"/>
      <c r="J192" s="29" t="str">
        <f>IF(H192="","",IF(OR(Aloitus!$B$8="Ei",AND(E192&lt;&gt;"Tulo",IFERROR(INDEX(Kategoriat!$D$5:$D$44,MATCH(D192,Kategoriat!$A$5:$A$44,0)),"Kyllä")="Ei")),0,ROUND(H192*N(I192)/(1+N(I192)),2)))</f>
        <v/>
      </c>
      <c r="K192" s="29" t="str">
        <f>IF(H192="","",H192-J192)</f>
        <v/>
      </c>
      <c r="L192" s="23" t="n"/>
    </row>
    <row r="193">
      <c r="A193" s="23" t="n"/>
      <c r="B193" s="24" t="n"/>
      <c r="C193" s="25" t="str">
        <f>IF(B193="","",MONTH(B193))</f>
        <v/>
      </c>
      <c r="D193" s="23" t="n"/>
      <c r="E193" s="26" t="str">
        <f>IF(D193="","",IFERROR(INDEX(Kategoriat!$B$5:$B$44,MATCH(D193,Kategoriat!$A$5:$A$44,0)),"Tarkista"))</f>
        <v/>
      </c>
      <c r="F193" s="23" t="n"/>
      <c r="G193" s="23" t="n"/>
      <c r="H193" s="27" t="n"/>
      <c r="I193" s="28" t="n"/>
      <c r="J193" s="29" t="str">
        <f>IF(H193="","",IF(OR(Aloitus!$B$8="Ei",AND(E193&lt;&gt;"Tulo",IFERROR(INDEX(Kategoriat!$D$5:$D$44,MATCH(D193,Kategoriat!$A$5:$A$44,0)),"Kyllä")="Ei")),0,ROUND(H193*N(I193)/(1+N(I193)),2)))</f>
        <v/>
      </c>
      <c r="K193" s="29" t="str">
        <f>IF(H193="","",H193-J193)</f>
        <v/>
      </c>
      <c r="L193" s="23" t="n"/>
    </row>
    <row r="194">
      <c r="A194" s="23" t="n"/>
      <c r="B194" s="24" t="n"/>
      <c r="C194" s="25" t="str">
        <f>IF(B194="","",MONTH(B194))</f>
        <v/>
      </c>
      <c r="D194" s="23" t="n"/>
      <c r="E194" s="26" t="str">
        <f>IF(D194="","",IFERROR(INDEX(Kategoriat!$B$5:$B$44,MATCH(D194,Kategoriat!$A$5:$A$44,0)),"Tarkista"))</f>
        <v/>
      </c>
      <c r="F194" s="23" t="n"/>
      <c r="G194" s="23" t="n"/>
      <c r="H194" s="27" t="n"/>
      <c r="I194" s="28" t="n"/>
      <c r="J194" s="29" t="str">
        <f>IF(H194="","",IF(OR(Aloitus!$B$8="Ei",AND(E194&lt;&gt;"Tulo",IFERROR(INDEX(Kategoriat!$D$5:$D$44,MATCH(D194,Kategoriat!$A$5:$A$44,0)),"Kyllä")="Ei")),0,ROUND(H194*N(I194)/(1+N(I194)),2)))</f>
        <v/>
      </c>
      <c r="K194" s="29" t="str">
        <f>IF(H194="","",H194-J194)</f>
        <v/>
      </c>
      <c r="L194" s="23" t="n"/>
    </row>
    <row r="195">
      <c r="A195" s="23" t="n"/>
      <c r="B195" s="24" t="n"/>
      <c r="C195" s="25" t="str">
        <f>IF(B195="","",MONTH(B195))</f>
        <v/>
      </c>
      <c r="D195" s="23" t="n"/>
      <c r="E195" s="26" t="str">
        <f>IF(D195="","",IFERROR(INDEX(Kategoriat!$B$5:$B$44,MATCH(D195,Kategoriat!$A$5:$A$44,0)),"Tarkista"))</f>
        <v/>
      </c>
      <c r="F195" s="23" t="n"/>
      <c r="G195" s="23" t="n"/>
      <c r="H195" s="27" t="n"/>
      <c r="I195" s="28" t="n"/>
      <c r="J195" s="29" t="str">
        <f>IF(H195="","",IF(OR(Aloitus!$B$8="Ei",AND(E195&lt;&gt;"Tulo",IFERROR(INDEX(Kategoriat!$D$5:$D$44,MATCH(D195,Kategoriat!$A$5:$A$44,0)),"Kyllä")="Ei")),0,ROUND(H195*N(I195)/(1+N(I195)),2)))</f>
        <v/>
      </c>
      <c r="K195" s="29" t="str">
        <f>IF(H195="","",H195-J195)</f>
        <v/>
      </c>
      <c r="L195" s="23" t="n"/>
    </row>
    <row r="196">
      <c r="A196" s="23" t="n"/>
      <c r="B196" s="24" t="n"/>
      <c r="C196" s="25" t="str">
        <f>IF(B196="","",MONTH(B196))</f>
        <v/>
      </c>
      <c r="D196" s="23" t="n"/>
      <c r="E196" s="26" t="str">
        <f>IF(D196="","",IFERROR(INDEX(Kategoriat!$B$5:$B$44,MATCH(D196,Kategoriat!$A$5:$A$44,0)),"Tarkista"))</f>
        <v/>
      </c>
      <c r="F196" s="23" t="n"/>
      <c r="G196" s="23" t="n"/>
      <c r="H196" s="27" t="n"/>
      <c r="I196" s="28" t="n"/>
      <c r="J196" s="29" t="str">
        <f>IF(H196="","",IF(OR(Aloitus!$B$8="Ei",AND(E196&lt;&gt;"Tulo",IFERROR(INDEX(Kategoriat!$D$5:$D$44,MATCH(D196,Kategoriat!$A$5:$A$44,0)),"Kyllä")="Ei")),0,ROUND(H196*N(I196)/(1+N(I196)),2)))</f>
        <v/>
      </c>
      <c r="K196" s="29" t="str">
        <f>IF(H196="","",H196-J196)</f>
        <v/>
      </c>
      <c r="L196" s="23" t="n"/>
    </row>
    <row r="197">
      <c r="A197" s="23" t="n"/>
      <c r="B197" s="24" t="n"/>
      <c r="C197" s="25" t="str">
        <f>IF(B197="","",MONTH(B197))</f>
        <v/>
      </c>
      <c r="D197" s="23" t="n"/>
      <c r="E197" s="26" t="str">
        <f>IF(D197="","",IFERROR(INDEX(Kategoriat!$B$5:$B$44,MATCH(D197,Kategoriat!$A$5:$A$44,0)),"Tarkista"))</f>
        <v/>
      </c>
      <c r="F197" s="23" t="n"/>
      <c r="G197" s="23" t="n"/>
      <c r="H197" s="27" t="n"/>
      <c r="I197" s="28" t="n"/>
      <c r="J197" s="29" t="str">
        <f>IF(H197="","",IF(OR(Aloitus!$B$8="Ei",AND(E197&lt;&gt;"Tulo",IFERROR(INDEX(Kategoriat!$D$5:$D$44,MATCH(D197,Kategoriat!$A$5:$A$44,0)),"Kyllä")="Ei")),0,ROUND(H197*N(I197)/(1+N(I197)),2)))</f>
        <v/>
      </c>
      <c r="K197" s="29" t="str">
        <f>IF(H197="","",H197-J197)</f>
        <v/>
      </c>
      <c r="L197" s="23" t="n"/>
    </row>
    <row r="198">
      <c r="A198" s="23" t="n"/>
      <c r="B198" s="24" t="n"/>
      <c r="C198" s="25" t="str">
        <f>IF(B198="","",MONTH(B198))</f>
        <v/>
      </c>
      <c r="D198" s="23" t="n"/>
      <c r="E198" s="26" t="str">
        <f>IF(D198="","",IFERROR(INDEX(Kategoriat!$B$5:$B$44,MATCH(D198,Kategoriat!$A$5:$A$44,0)),"Tarkista"))</f>
        <v/>
      </c>
      <c r="F198" s="23" t="n"/>
      <c r="G198" s="23" t="n"/>
      <c r="H198" s="27" t="n"/>
      <c r="I198" s="28" t="n"/>
      <c r="J198" s="29" t="str">
        <f>IF(H198="","",IF(OR(Aloitus!$B$8="Ei",AND(E198&lt;&gt;"Tulo",IFERROR(INDEX(Kategoriat!$D$5:$D$44,MATCH(D198,Kategoriat!$A$5:$A$44,0)),"Kyllä")="Ei")),0,ROUND(H198*N(I198)/(1+N(I198)),2)))</f>
        <v/>
      </c>
      <c r="K198" s="29" t="str">
        <f>IF(H198="","",H198-J198)</f>
        <v/>
      </c>
      <c r="L198" s="23" t="n"/>
    </row>
    <row r="199">
      <c r="A199" s="23" t="n"/>
      <c r="B199" s="24" t="n"/>
      <c r="C199" s="25" t="str">
        <f>IF(B199="","",MONTH(B199))</f>
        <v/>
      </c>
      <c r="D199" s="23" t="n"/>
      <c r="E199" s="26" t="str">
        <f>IF(D199="","",IFERROR(INDEX(Kategoriat!$B$5:$B$44,MATCH(D199,Kategoriat!$A$5:$A$44,0)),"Tarkista"))</f>
        <v/>
      </c>
      <c r="F199" s="23" t="n"/>
      <c r="G199" s="23" t="n"/>
      <c r="H199" s="27" t="n"/>
      <c r="I199" s="28" t="n"/>
      <c r="J199" s="29" t="str">
        <f>IF(H199="","",IF(OR(Aloitus!$B$8="Ei",AND(E199&lt;&gt;"Tulo",IFERROR(INDEX(Kategoriat!$D$5:$D$44,MATCH(D199,Kategoriat!$A$5:$A$44,0)),"Kyllä")="Ei")),0,ROUND(H199*N(I199)/(1+N(I199)),2)))</f>
        <v/>
      </c>
      <c r="K199" s="29" t="str">
        <f>IF(H199="","",H199-J199)</f>
        <v/>
      </c>
      <c r="L199" s="23" t="n"/>
    </row>
    <row r="200">
      <c r="A200" s="23" t="n"/>
      <c r="B200" s="24" t="n"/>
      <c r="C200" s="25" t="str">
        <f>IF(B200="","",MONTH(B200))</f>
        <v/>
      </c>
      <c r="D200" s="23" t="n"/>
      <c r="E200" s="26" t="str">
        <f>IF(D200="","",IFERROR(INDEX(Kategoriat!$B$5:$B$44,MATCH(D200,Kategoriat!$A$5:$A$44,0)),"Tarkista"))</f>
        <v/>
      </c>
      <c r="F200" s="23" t="n"/>
      <c r="G200" s="23" t="n"/>
      <c r="H200" s="27" t="n"/>
      <c r="I200" s="28" t="n"/>
      <c r="J200" s="29" t="str">
        <f>IF(H200="","",IF(OR(Aloitus!$B$8="Ei",AND(E200&lt;&gt;"Tulo",IFERROR(INDEX(Kategoriat!$D$5:$D$44,MATCH(D200,Kategoriat!$A$5:$A$44,0)),"Kyllä")="Ei")),0,ROUND(H200*N(I200)/(1+N(I200)),2)))</f>
        <v/>
      </c>
      <c r="K200" s="29" t="str">
        <f>IF(H200="","",H200-J200)</f>
        <v/>
      </c>
      <c r="L200" s="23" t="n"/>
    </row>
    <row r="201">
      <c r="A201" s="23" t="n"/>
      <c r="B201" s="24" t="n"/>
      <c r="C201" s="25" t="str">
        <f>IF(B201="","",MONTH(B201))</f>
        <v/>
      </c>
      <c r="D201" s="23" t="n"/>
      <c r="E201" s="26" t="str">
        <f>IF(D201="","",IFERROR(INDEX(Kategoriat!$B$5:$B$44,MATCH(D201,Kategoriat!$A$5:$A$44,0)),"Tarkista"))</f>
        <v/>
      </c>
      <c r="F201" s="23" t="n"/>
      <c r="G201" s="23" t="n"/>
      <c r="H201" s="27" t="n"/>
      <c r="I201" s="28" t="n"/>
      <c r="J201" s="29" t="str">
        <f>IF(H201="","",IF(OR(Aloitus!$B$8="Ei",AND(E201&lt;&gt;"Tulo",IFERROR(INDEX(Kategoriat!$D$5:$D$44,MATCH(D201,Kategoriat!$A$5:$A$44,0)),"Kyllä")="Ei")),0,ROUND(H201*N(I201)/(1+N(I201)),2)))</f>
        <v/>
      </c>
      <c r="K201" s="29" t="str">
        <f>IF(H201="","",H201-J201)</f>
        <v/>
      </c>
      <c r="L201" s="23" t="n"/>
    </row>
    <row r="202">
      <c r="A202" s="23" t="n"/>
      <c r="B202" s="24" t="n"/>
      <c r="C202" s="25" t="str">
        <f>IF(B202="","",MONTH(B202))</f>
        <v/>
      </c>
      <c r="D202" s="23" t="n"/>
      <c r="E202" s="26" t="str">
        <f>IF(D202="","",IFERROR(INDEX(Kategoriat!$B$5:$B$44,MATCH(D202,Kategoriat!$A$5:$A$44,0)),"Tarkista"))</f>
        <v/>
      </c>
      <c r="F202" s="23" t="n"/>
      <c r="G202" s="23" t="n"/>
      <c r="H202" s="27" t="n"/>
      <c r="I202" s="28" t="n"/>
      <c r="J202" s="29" t="str">
        <f>IF(H202="","",IF(OR(Aloitus!$B$8="Ei",AND(E202&lt;&gt;"Tulo",IFERROR(INDEX(Kategoriat!$D$5:$D$44,MATCH(D202,Kategoriat!$A$5:$A$44,0)),"Kyllä")="Ei")),0,ROUND(H202*N(I202)/(1+N(I202)),2)))</f>
        <v/>
      </c>
      <c r="K202" s="29" t="str">
        <f>IF(H202="","",H202-J202)</f>
        <v/>
      </c>
      <c r="L202" s="23" t="n"/>
    </row>
    <row r="203">
      <c r="A203" s="23" t="n"/>
      <c r="B203" s="24" t="n"/>
      <c r="C203" s="25" t="str">
        <f>IF(B203="","",MONTH(B203))</f>
        <v/>
      </c>
      <c r="D203" s="23" t="n"/>
      <c r="E203" s="26" t="str">
        <f>IF(D203="","",IFERROR(INDEX(Kategoriat!$B$5:$B$44,MATCH(D203,Kategoriat!$A$5:$A$44,0)),"Tarkista"))</f>
        <v/>
      </c>
      <c r="F203" s="23" t="n"/>
      <c r="G203" s="23" t="n"/>
      <c r="H203" s="27" t="n"/>
      <c r="I203" s="28" t="n"/>
      <c r="J203" s="29" t="str">
        <f>IF(H203="","",IF(OR(Aloitus!$B$8="Ei",AND(E203&lt;&gt;"Tulo",IFERROR(INDEX(Kategoriat!$D$5:$D$44,MATCH(D203,Kategoriat!$A$5:$A$44,0)),"Kyllä")="Ei")),0,ROUND(H203*N(I203)/(1+N(I203)),2)))</f>
        <v/>
      </c>
      <c r="K203" s="29" t="str">
        <f>IF(H203="","",H203-J203)</f>
        <v/>
      </c>
      <c r="L203" s="23" t="n"/>
    </row>
    <row r="204">
      <c r="A204" s="23" t="n"/>
      <c r="B204" s="24" t="n"/>
      <c r="C204" s="25" t="str">
        <f>IF(B204="","",MONTH(B204))</f>
        <v/>
      </c>
      <c r="D204" s="23" t="n"/>
      <c r="E204" s="26" t="str">
        <f>IF(D204="","",IFERROR(INDEX(Kategoriat!$B$5:$B$44,MATCH(D204,Kategoriat!$A$5:$A$44,0)),"Tarkista"))</f>
        <v/>
      </c>
      <c r="F204" s="23" t="n"/>
      <c r="G204" s="23" t="n"/>
      <c r="H204" s="27" t="n"/>
      <c r="I204" s="28" t="n"/>
      <c r="J204" s="29" t="str">
        <f>IF(H204="","",IF(OR(Aloitus!$B$8="Ei",AND(E204&lt;&gt;"Tulo",IFERROR(INDEX(Kategoriat!$D$5:$D$44,MATCH(D204,Kategoriat!$A$5:$A$44,0)),"Kyllä")="Ei")),0,ROUND(H204*N(I204)/(1+N(I204)),2)))</f>
        <v/>
      </c>
      <c r="K204" s="29" t="str">
        <f>IF(H204="","",H204-J204)</f>
        <v/>
      </c>
      <c r="L204" s="23" t="n"/>
    </row>
    <row r="205">
      <c r="A205" s="23" t="n"/>
      <c r="B205" s="24" t="n"/>
      <c r="C205" s="25" t="str">
        <f>IF(B205="","",MONTH(B205))</f>
        <v/>
      </c>
      <c r="D205" s="23" t="n"/>
      <c r="E205" s="26" t="str">
        <f>IF(D205="","",IFERROR(INDEX(Kategoriat!$B$5:$B$44,MATCH(D205,Kategoriat!$A$5:$A$44,0)),"Tarkista"))</f>
        <v/>
      </c>
      <c r="F205" s="23" t="n"/>
      <c r="G205" s="23" t="n"/>
      <c r="H205" s="27" t="n"/>
      <c r="I205" s="28" t="n"/>
      <c r="J205" s="29" t="str">
        <f>IF(H205="","",IF(OR(Aloitus!$B$8="Ei",AND(E205&lt;&gt;"Tulo",IFERROR(INDEX(Kategoriat!$D$5:$D$44,MATCH(D205,Kategoriat!$A$5:$A$44,0)),"Kyllä")="Ei")),0,ROUND(H205*N(I205)/(1+N(I205)),2)))</f>
        <v/>
      </c>
      <c r="K205" s="29" t="str">
        <f>IF(H205="","",H205-J205)</f>
        <v/>
      </c>
      <c r="L205" s="23" t="n"/>
    </row>
    <row r="206">
      <c r="A206" s="23" t="n"/>
      <c r="B206" s="24" t="n"/>
      <c r="C206" s="25" t="str">
        <f>IF(B206="","",MONTH(B206))</f>
        <v/>
      </c>
      <c r="D206" s="23" t="n"/>
      <c r="E206" s="26" t="str">
        <f>IF(D206="","",IFERROR(INDEX(Kategoriat!$B$5:$B$44,MATCH(D206,Kategoriat!$A$5:$A$44,0)),"Tarkista"))</f>
        <v/>
      </c>
      <c r="F206" s="23" t="n"/>
      <c r="G206" s="23" t="n"/>
      <c r="H206" s="27" t="n"/>
      <c r="I206" s="28" t="n"/>
      <c r="J206" s="29" t="str">
        <f>IF(H206="","",IF(OR(Aloitus!$B$8="Ei",AND(E206&lt;&gt;"Tulo",IFERROR(INDEX(Kategoriat!$D$5:$D$44,MATCH(D206,Kategoriat!$A$5:$A$44,0)),"Kyllä")="Ei")),0,ROUND(H206*N(I206)/(1+N(I206)),2)))</f>
        <v/>
      </c>
      <c r="K206" s="29" t="str">
        <f>IF(H206="","",H206-J206)</f>
        <v/>
      </c>
      <c r="L206" s="23" t="n"/>
    </row>
    <row r="207">
      <c r="A207" s="23" t="n"/>
      <c r="B207" s="24" t="n"/>
      <c r="C207" s="25" t="str">
        <f>IF(B207="","",MONTH(B207))</f>
        <v/>
      </c>
      <c r="D207" s="23" t="n"/>
      <c r="E207" s="26" t="str">
        <f>IF(D207="","",IFERROR(INDEX(Kategoriat!$B$5:$B$44,MATCH(D207,Kategoriat!$A$5:$A$44,0)),"Tarkista"))</f>
        <v/>
      </c>
      <c r="F207" s="23" t="n"/>
      <c r="G207" s="23" t="n"/>
      <c r="H207" s="27" t="n"/>
      <c r="I207" s="28" t="n"/>
      <c r="J207" s="29" t="str">
        <f>IF(H207="","",IF(OR(Aloitus!$B$8="Ei",AND(E207&lt;&gt;"Tulo",IFERROR(INDEX(Kategoriat!$D$5:$D$44,MATCH(D207,Kategoriat!$A$5:$A$44,0)),"Kyllä")="Ei")),0,ROUND(H207*N(I207)/(1+N(I207)),2)))</f>
        <v/>
      </c>
      <c r="K207" s="29" t="str">
        <f>IF(H207="","",H207-J207)</f>
        <v/>
      </c>
      <c r="L207" s="23" t="n"/>
    </row>
    <row r="208">
      <c r="A208" s="23" t="n"/>
      <c r="B208" s="24" t="n"/>
      <c r="C208" s="25" t="str">
        <f>IF(B208="","",MONTH(B208))</f>
        <v/>
      </c>
      <c r="D208" s="23" t="n"/>
      <c r="E208" s="26" t="str">
        <f>IF(D208="","",IFERROR(INDEX(Kategoriat!$B$5:$B$44,MATCH(D208,Kategoriat!$A$5:$A$44,0)),"Tarkista"))</f>
        <v/>
      </c>
      <c r="F208" s="23" t="n"/>
      <c r="G208" s="23" t="n"/>
      <c r="H208" s="27" t="n"/>
      <c r="I208" s="28" t="n"/>
      <c r="J208" s="29" t="str">
        <f>IF(H208="","",IF(OR(Aloitus!$B$8="Ei",AND(E208&lt;&gt;"Tulo",IFERROR(INDEX(Kategoriat!$D$5:$D$44,MATCH(D208,Kategoriat!$A$5:$A$44,0)),"Kyllä")="Ei")),0,ROUND(H208*N(I208)/(1+N(I208)),2)))</f>
        <v/>
      </c>
      <c r="K208" s="29" t="str">
        <f>IF(H208="","",H208-J208)</f>
        <v/>
      </c>
      <c r="L208" s="23" t="n"/>
    </row>
    <row r="209">
      <c r="A209" s="23" t="n"/>
      <c r="B209" s="24" t="n"/>
      <c r="C209" s="25" t="str">
        <f>IF(B209="","",MONTH(B209))</f>
        <v/>
      </c>
      <c r="D209" s="23" t="n"/>
      <c r="E209" s="26" t="str">
        <f>IF(D209="","",IFERROR(INDEX(Kategoriat!$B$5:$B$44,MATCH(D209,Kategoriat!$A$5:$A$44,0)),"Tarkista"))</f>
        <v/>
      </c>
      <c r="F209" s="23" t="n"/>
      <c r="G209" s="23" t="n"/>
      <c r="H209" s="27" t="n"/>
      <c r="I209" s="28" t="n"/>
      <c r="J209" s="29" t="str">
        <f>IF(H209="","",IF(OR(Aloitus!$B$8="Ei",AND(E209&lt;&gt;"Tulo",IFERROR(INDEX(Kategoriat!$D$5:$D$44,MATCH(D209,Kategoriat!$A$5:$A$44,0)),"Kyllä")="Ei")),0,ROUND(H209*N(I209)/(1+N(I209)),2)))</f>
        <v/>
      </c>
      <c r="K209" s="29" t="str">
        <f>IF(H209="","",H209-J209)</f>
        <v/>
      </c>
      <c r="L209" s="23" t="n"/>
    </row>
    <row r="210">
      <c r="A210" s="23" t="n"/>
      <c r="B210" s="24" t="n"/>
      <c r="C210" s="25" t="str">
        <f>IF(B210="","",MONTH(B210))</f>
        <v/>
      </c>
      <c r="D210" s="23" t="n"/>
      <c r="E210" s="26" t="str">
        <f>IF(D210="","",IFERROR(INDEX(Kategoriat!$B$5:$B$44,MATCH(D210,Kategoriat!$A$5:$A$44,0)),"Tarkista"))</f>
        <v/>
      </c>
      <c r="F210" s="23" t="n"/>
      <c r="G210" s="23" t="n"/>
      <c r="H210" s="27" t="n"/>
      <c r="I210" s="28" t="n"/>
      <c r="J210" s="29" t="str">
        <f>IF(H210="","",IF(OR(Aloitus!$B$8="Ei",AND(E210&lt;&gt;"Tulo",IFERROR(INDEX(Kategoriat!$D$5:$D$44,MATCH(D210,Kategoriat!$A$5:$A$44,0)),"Kyllä")="Ei")),0,ROUND(H210*N(I210)/(1+N(I210)),2)))</f>
        <v/>
      </c>
      <c r="K210" s="29" t="str">
        <f>IF(H210="","",H210-J210)</f>
        <v/>
      </c>
      <c r="L210" s="23" t="n"/>
    </row>
    <row r="211">
      <c r="A211" s="23" t="n"/>
      <c r="B211" s="24" t="n"/>
      <c r="C211" s="25" t="str">
        <f>IF(B211="","",MONTH(B211))</f>
        <v/>
      </c>
      <c r="D211" s="23" t="n"/>
      <c r="E211" s="26" t="str">
        <f>IF(D211="","",IFERROR(INDEX(Kategoriat!$B$5:$B$44,MATCH(D211,Kategoriat!$A$5:$A$44,0)),"Tarkista"))</f>
        <v/>
      </c>
      <c r="F211" s="23" t="n"/>
      <c r="G211" s="23" t="n"/>
      <c r="H211" s="27" t="n"/>
      <c r="I211" s="28" t="n"/>
      <c r="J211" s="29" t="str">
        <f>IF(H211="","",IF(OR(Aloitus!$B$8="Ei",AND(E211&lt;&gt;"Tulo",IFERROR(INDEX(Kategoriat!$D$5:$D$44,MATCH(D211,Kategoriat!$A$5:$A$44,0)),"Kyllä")="Ei")),0,ROUND(H211*N(I211)/(1+N(I211)),2)))</f>
        <v/>
      </c>
      <c r="K211" s="29" t="str">
        <f>IF(H211="","",H211-J211)</f>
        <v/>
      </c>
      <c r="L211" s="23" t="n"/>
    </row>
    <row r="212">
      <c r="A212" s="23" t="n"/>
      <c r="B212" s="24" t="n"/>
      <c r="C212" s="25" t="str">
        <f>IF(B212="","",MONTH(B212))</f>
        <v/>
      </c>
      <c r="D212" s="23" t="n"/>
      <c r="E212" s="26" t="str">
        <f>IF(D212="","",IFERROR(INDEX(Kategoriat!$B$5:$B$44,MATCH(D212,Kategoriat!$A$5:$A$44,0)),"Tarkista"))</f>
        <v/>
      </c>
      <c r="F212" s="23" t="n"/>
      <c r="G212" s="23" t="n"/>
      <c r="H212" s="27" t="n"/>
      <c r="I212" s="28" t="n"/>
      <c r="J212" s="29" t="str">
        <f>IF(H212="","",IF(OR(Aloitus!$B$8="Ei",AND(E212&lt;&gt;"Tulo",IFERROR(INDEX(Kategoriat!$D$5:$D$44,MATCH(D212,Kategoriat!$A$5:$A$44,0)),"Kyllä")="Ei")),0,ROUND(H212*N(I212)/(1+N(I212)),2)))</f>
        <v/>
      </c>
      <c r="K212" s="29" t="str">
        <f>IF(H212="","",H212-J212)</f>
        <v/>
      </c>
      <c r="L212" s="23" t="n"/>
    </row>
    <row r="213">
      <c r="A213" s="23" t="n"/>
      <c r="B213" s="24" t="n"/>
      <c r="C213" s="25" t="str">
        <f>IF(B213="","",MONTH(B213))</f>
        <v/>
      </c>
      <c r="D213" s="23" t="n"/>
      <c r="E213" s="26" t="str">
        <f>IF(D213="","",IFERROR(INDEX(Kategoriat!$B$5:$B$44,MATCH(D213,Kategoriat!$A$5:$A$44,0)),"Tarkista"))</f>
        <v/>
      </c>
      <c r="F213" s="23" t="n"/>
      <c r="G213" s="23" t="n"/>
      <c r="H213" s="27" t="n"/>
      <c r="I213" s="28" t="n"/>
      <c r="J213" s="29" t="str">
        <f>IF(H213="","",IF(OR(Aloitus!$B$8="Ei",AND(E213&lt;&gt;"Tulo",IFERROR(INDEX(Kategoriat!$D$5:$D$44,MATCH(D213,Kategoriat!$A$5:$A$44,0)),"Kyllä")="Ei")),0,ROUND(H213*N(I213)/(1+N(I213)),2)))</f>
        <v/>
      </c>
      <c r="K213" s="29" t="str">
        <f>IF(H213="","",H213-J213)</f>
        <v/>
      </c>
      <c r="L213" s="23" t="n"/>
    </row>
    <row r="214">
      <c r="A214" s="23" t="n"/>
      <c r="B214" s="24" t="n"/>
      <c r="C214" s="25" t="str">
        <f>IF(B214="","",MONTH(B214))</f>
        <v/>
      </c>
      <c r="D214" s="23" t="n"/>
      <c r="E214" s="26" t="str">
        <f>IF(D214="","",IFERROR(INDEX(Kategoriat!$B$5:$B$44,MATCH(D214,Kategoriat!$A$5:$A$44,0)),"Tarkista"))</f>
        <v/>
      </c>
      <c r="F214" s="23" t="n"/>
      <c r="G214" s="23" t="n"/>
      <c r="H214" s="27" t="n"/>
      <c r="I214" s="28" t="n"/>
      <c r="J214" s="29" t="str">
        <f>IF(H214="","",IF(OR(Aloitus!$B$8="Ei",AND(E214&lt;&gt;"Tulo",IFERROR(INDEX(Kategoriat!$D$5:$D$44,MATCH(D214,Kategoriat!$A$5:$A$44,0)),"Kyllä")="Ei")),0,ROUND(H214*N(I214)/(1+N(I214)),2)))</f>
        <v/>
      </c>
      <c r="K214" s="29" t="str">
        <f>IF(H214="","",H214-J214)</f>
        <v/>
      </c>
      <c r="L214" s="23" t="n"/>
    </row>
    <row r="215">
      <c r="A215" s="23" t="n"/>
      <c r="B215" s="24" t="n"/>
      <c r="C215" s="25" t="str">
        <f>IF(B215="","",MONTH(B215))</f>
        <v/>
      </c>
      <c r="D215" s="23" t="n"/>
      <c r="E215" s="26" t="str">
        <f>IF(D215="","",IFERROR(INDEX(Kategoriat!$B$5:$B$44,MATCH(D215,Kategoriat!$A$5:$A$44,0)),"Tarkista"))</f>
        <v/>
      </c>
      <c r="F215" s="23" t="n"/>
      <c r="G215" s="23" t="n"/>
      <c r="H215" s="27" t="n"/>
      <c r="I215" s="28" t="n"/>
      <c r="J215" s="29" t="str">
        <f>IF(H215="","",IF(OR(Aloitus!$B$8="Ei",AND(E215&lt;&gt;"Tulo",IFERROR(INDEX(Kategoriat!$D$5:$D$44,MATCH(D215,Kategoriat!$A$5:$A$44,0)),"Kyllä")="Ei")),0,ROUND(H215*N(I215)/(1+N(I215)),2)))</f>
        <v/>
      </c>
      <c r="K215" s="29" t="str">
        <f>IF(H215="","",H215-J215)</f>
        <v/>
      </c>
      <c r="L215" s="23" t="n"/>
    </row>
    <row r="216">
      <c r="A216" s="23" t="n"/>
      <c r="B216" s="24" t="n"/>
      <c r="C216" s="25" t="str">
        <f>IF(B216="","",MONTH(B216))</f>
        <v/>
      </c>
      <c r="D216" s="23" t="n"/>
      <c r="E216" s="26" t="str">
        <f>IF(D216="","",IFERROR(INDEX(Kategoriat!$B$5:$B$44,MATCH(D216,Kategoriat!$A$5:$A$44,0)),"Tarkista"))</f>
        <v/>
      </c>
      <c r="F216" s="23" t="n"/>
      <c r="G216" s="23" t="n"/>
      <c r="H216" s="27" t="n"/>
      <c r="I216" s="28" t="n"/>
      <c r="J216" s="29" t="str">
        <f>IF(H216="","",IF(OR(Aloitus!$B$8="Ei",AND(E216&lt;&gt;"Tulo",IFERROR(INDEX(Kategoriat!$D$5:$D$44,MATCH(D216,Kategoriat!$A$5:$A$44,0)),"Kyllä")="Ei")),0,ROUND(H216*N(I216)/(1+N(I216)),2)))</f>
        <v/>
      </c>
      <c r="K216" s="29" t="str">
        <f>IF(H216="","",H216-J216)</f>
        <v/>
      </c>
      <c r="L216" s="23" t="n"/>
    </row>
    <row r="217">
      <c r="A217" s="23" t="n"/>
      <c r="B217" s="24" t="n"/>
      <c r="C217" s="25" t="str">
        <f>IF(B217="","",MONTH(B217))</f>
        <v/>
      </c>
      <c r="D217" s="23" t="n"/>
      <c r="E217" s="26" t="str">
        <f>IF(D217="","",IFERROR(INDEX(Kategoriat!$B$5:$B$44,MATCH(D217,Kategoriat!$A$5:$A$44,0)),"Tarkista"))</f>
        <v/>
      </c>
      <c r="F217" s="23" t="n"/>
      <c r="G217" s="23" t="n"/>
      <c r="H217" s="27" t="n"/>
      <c r="I217" s="28" t="n"/>
      <c r="J217" s="29" t="str">
        <f>IF(H217="","",IF(OR(Aloitus!$B$8="Ei",AND(E217&lt;&gt;"Tulo",IFERROR(INDEX(Kategoriat!$D$5:$D$44,MATCH(D217,Kategoriat!$A$5:$A$44,0)),"Kyllä")="Ei")),0,ROUND(H217*N(I217)/(1+N(I217)),2)))</f>
        <v/>
      </c>
      <c r="K217" s="29" t="str">
        <f>IF(H217="","",H217-J217)</f>
        <v/>
      </c>
      <c r="L217" s="23" t="n"/>
    </row>
    <row r="218">
      <c r="A218" s="23" t="n"/>
      <c r="B218" s="24" t="n"/>
      <c r="C218" s="25" t="str">
        <f>IF(B218="","",MONTH(B218))</f>
        <v/>
      </c>
      <c r="D218" s="23" t="n"/>
      <c r="E218" s="26" t="str">
        <f>IF(D218="","",IFERROR(INDEX(Kategoriat!$B$5:$B$44,MATCH(D218,Kategoriat!$A$5:$A$44,0)),"Tarkista"))</f>
        <v/>
      </c>
      <c r="F218" s="23" t="n"/>
      <c r="G218" s="23" t="n"/>
      <c r="H218" s="27" t="n"/>
      <c r="I218" s="28" t="n"/>
      <c r="J218" s="29" t="str">
        <f>IF(H218="","",IF(OR(Aloitus!$B$8="Ei",AND(E218&lt;&gt;"Tulo",IFERROR(INDEX(Kategoriat!$D$5:$D$44,MATCH(D218,Kategoriat!$A$5:$A$44,0)),"Kyllä")="Ei")),0,ROUND(H218*N(I218)/(1+N(I218)),2)))</f>
        <v/>
      </c>
      <c r="K218" s="29" t="str">
        <f>IF(H218="","",H218-J218)</f>
        <v/>
      </c>
      <c r="L218" s="23" t="n"/>
    </row>
    <row r="219">
      <c r="A219" s="23" t="n"/>
      <c r="B219" s="24" t="n"/>
      <c r="C219" s="25" t="str">
        <f>IF(B219="","",MONTH(B219))</f>
        <v/>
      </c>
      <c r="D219" s="23" t="n"/>
      <c r="E219" s="26" t="str">
        <f>IF(D219="","",IFERROR(INDEX(Kategoriat!$B$5:$B$44,MATCH(D219,Kategoriat!$A$5:$A$44,0)),"Tarkista"))</f>
        <v/>
      </c>
      <c r="F219" s="23" t="n"/>
      <c r="G219" s="23" t="n"/>
      <c r="H219" s="27" t="n"/>
      <c r="I219" s="28" t="n"/>
      <c r="J219" s="29" t="str">
        <f>IF(H219="","",IF(OR(Aloitus!$B$8="Ei",AND(E219&lt;&gt;"Tulo",IFERROR(INDEX(Kategoriat!$D$5:$D$44,MATCH(D219,Kategoriat!$A$5:$A$44,0)),"Kyllä")="Ei")),0,ROUND(H219*N(I219)/(1+N(I219)),2)))</f>
        <v/>
      </c>
      <c r="K219" s="29" t="str">
        <f>IF(H219="","",H219-J219)</f>
        <v/>
      </c>
      <c r="L219" s="23" t="n"/>
    </row>
    <row r="220">
      <c r="A220" s="23" t="n"/>
      <c r="B220" s="24" t="n"/>
      <c r="C220" s="25" t="str">
        <f>IF(B220="","",MONTH(B220))</f>
        <v/>
      </c>
      <c r="D220" s="23" t="n"/>
      <c r="E220" s="26" t="str">
        <f>IF(D220="","",IFERROR(INDEX(Kategoriat!$B$5:$B$44,MATCH(D220,Kategoriat!$A$5:$A$44,0)),"Tarkista"))</f>
        <v/>
      </c>
      <c r="F220" s="23" t="n"/>
      <c r="G220" s="23" t="n"/>
      <c r="H220" s="27" t="n"/>
      <c r="I220" s="28" t="n"/>
      <c r="J220" s="29" t="str">
        <f>IF(H220="","",IF(OR(Aloitus!$B$8="Ei",AND(E220&lt;&gt;"Tulo",IFERROR(INDEX(Kategoriat!$D$5:$D$44,MATCH(D220,Kategoriat!$A$5:$A$44,0)),"Kyllä")="Ei")),0,ROUND(H220*N(I220)/(1+N(I220)),2)))</f>
        <v/>
      </c>
      <c r="K220" s="29" t="str">
        <f>IF(H220="","",H220-J220)</f>
        <v/>
      </c>
      <c r="L220" s="23" t="n"/>
    </row>
    <row r="221">
      <c r="A221" s="23" t="n"/>
      <c r="B221" s="24" t="n"/>
      <c r="C221" s="25" t="str">
        <f>IF(B221="","",MONTH(B221))</f>
        <v/>
      </c>
      <c r="D221" s="23" t="n"/>
      <c r="E221" s="26" t="str">
        <f>IF(D221="","",IFERROR(INDEX(Kategoriat!$B$5:$B$44,MATCH(D221,Kategoriat!$A$5:$A$44,0)),"Tarkista"))</f>
        <v/>
      </c>
      <c r="F221" s="23" t="n"/>
      <c r="G221" s="23" t="n"/>
      <c r="H221" s="27" t="n"/>
      <c r="I221" s="28" t="n"/>
      <c r="J221" s="29" t="str">
        <f>IF(H221="","",IF(OR(Aloitus!$B$8="Ei",AND(E221&lt;&gt;"Tulo",IFERROR(INDEX(Kategoriat!$D$5:$D$44,MATCH(D221,Kategoriat!$A$5:$A$44,0)),"Kyllä")="Ei")),0,ROUND(H221*N(I221)/(1+N(I221)),2)))</f>
        <v/>
      </c>
      <c r="K221" s="29" t="str">
        <f>IF(H221="","",H221-J221)</f>
        <v/>
      </c>
      <c r="L221" s="23" t="n"/>
    </row>
    <row r="222">
      <c r="A222" s="23" t="n"/>
      <c r="B222" s="24" t="n"/>
      <c r="C222" s="25" t="str">
        <f>IF(B222="","",MONTH(B222))</f>
        <v/>
      </c>
      <c r="D222" s="23" t="n"/>
      <c r="E222" s="26" t="str">
        <f>IF(D222="","",IFERROR(INDEX(Kategoriat!$B$5:$B$44,MATCH(D222,Kategoriat!$A$5:$A$44,0)),"Tarkista"))</f>
        <v/>
      </c>
      <c r="F222" s="23" t="n"/>
      <c r="G222" s="23" t="n"/>
      <c r="H222" s="27" t="n"/>
      <c r="I222" s="28" t="n"/>
      <c r="J222" s="29" t="str">
        <f>IF(H222="","",IF(OR(Aloitus!$B$8="Ei",AND(E222&lt;&gt;"Tulo",IFERROR(INDEX(Kategoriat!$D$5:$D$44,MATCH(D222,Kategoriat!$A$5:$A$44,0)),"Kyllä")="Ei")),0,ROUND(H222*N(I222)/(1+N(I222)),2)))</f>
        <v/>
      </c>
      <c r="K222" s="29" t="str">
        <f>IF(H222="","",H222-J222)</f>
        <v/>
      </c>
      <c r="L222" s="23" t="n"/>
    </row>
    <row r="223">
      <c r="A223" s="23" t="n"/>
      <c r="B223" s="24" t="n"/>
      <c r="C223" s="25" t="str">
        <f>IF(B223="","",MONTH(B223))</f>
        <v/>
      </c>
      <c r="D223" s="23" t="n"/>
      <c r="E223" s="26" t="str">
        <f>IF(D223="","",IFERROR(INDEX(Kategoriat!$B$5:$B$44,MATCH(D223,Kategoriat!$A$5:$A$44,0)),"Tarkista"))</f>
        <v/>
      </c>
      <c r="F223" s="23" t="n"/>
      <c r="G223" s="23" t="n"/>
      <c r="H223" s="27" t="n"/>
      <c r="I223" s="28" t="n"/>
      <c r="J223" s="29" t="str">
        <f>IF(H223="","",IF(OR(Aloitus!$B$8="Ei",AND(E223&lt;&gt;"Tulo",IFERROR(INDEX(Kategoriat!$D$5:$D$44,MATCH(D223,Kategoriat!$A$5:$A$44,0)),"Kyllä")="Ei")),0,ROUND(H223*N(I223)/(1+N(I223)),2)))</f>
        <v/>
      </c>
      <c r="K223" s="29" t="str">
        <f>IF(H223="","",H223-J223)</f>
        <v/>
      </c>
      <c r="L223" s="23" t="n"/>
    </row>
    <row r="224">
      <c r="A224" s="23" t="n"/>
      <c r="B224" s="24" t="n"/>
      <c r="C224" s="25" t="str">
        <f>IF(B224="","",MONTH(B224))</f>
        <v/>
      </c>
      <c r="D224" s="23" t="n"/>
      <c r="E224" s="26" t="str">
        <f>IF(D224="","",IFERROR(INDEX(Kategoriat!$B$5:$B$44,MATCH(D224,Kategoriat!$A$5:$A$44,0)),"Tarkista"))</f>
        <v/>
      </c>
      <c r="F224" s="23" t="n"/>
      <c r="G224" s="23" t="n"/>
      <c r="H224" s="27" t="n"/>
      <c r="I224" s="28" t="n"/>
      <c r="J224" s="29" t="str">
        <f>IF(H224="","",IF(OR(Aloitus!$B$8="Ei",AND(E224&lt;&gt;"Tulo",IFERROR(INDEX(Kategoriat!$D$5:$D$44,MATCH(D224,Kategoriat!$A$5:$A$44,0)),"Kyllä")="Ei")),0,ROUND(H224*N(I224)/(1+N(I224)),2)))</f>
        <v/>
      </c>
      <c r="K224" s="29" t="str">
        <f>IF(H224="","",H224-J224)</f>
        <v/>
      </c>
      <c r="L224" s="23" t="n"/>
    </row>
    <row r="225">
      <c r="A225" s="23" t="n"/>
      <c r="B225" s="24" t="n"/>
      <c r="C225" s="25" t="str">
        <f>IF(B225="","",MONTH(B225))</f>
        <v/>
      </c>
      <c r="D225" s="23" t="n"/>
      <c r="E225" s="26" t="str">
        <f>IF(D225="","",IFERROR(INDEX(Kategoriat!$B$5:$B$44,MATCH(D225,Kategoriat!$A$5:$A$44,0)),"Tarkista"))</f>
        <v/>
      </c>
      <c r="F225" s="23" t="n"/>
      <c r="G225" s="23" t="n"/>
      <c r="H225" s="27" t="n"/>
      <c r="I225" s="28" t="n"/>
      <c r="J225" s="29" t="str">
        <f>IF(H225="","",IF(OR(Aloitus!$B$8="Ei",AND(E225&lt;&gt;"Tulo",IFERROR(INDEX(Kategoriat!$D$5:$D$44,MATCH(D225,Kategoriat!$A$5:$A$44,0)),"Kyllä")="Ei")),0,ROUND(H225*N(I225)/(1+N(I225)),2)))</f>
        <v/>
      </c>
      <c r="K225" s="29" t="str">
        <f>IF(H225="","",H225-J225)</f>
        <v/>
      </c>
      <c r="L225" s="23" t="n"/>
    </row>
    <row r="226">
      <c r="A226" s="23" t="n"/>
      <c r="B226" s="24" t="n"/>
      <c r="C226" s="25" t="str">
        <f>IF(B226="","",MONTH(B226))</f>
        <v/>
      </c>
      <c r="D226" s="23" t="n"/>
      <c r="E226" s="26" t="str">
        <f>IF(D226="","",IFERROR(INDEX(Kategoriat!$B$5:$B$44,MATCH(D226,Kategoriat!$A$5:$A$44,0)),"Tarkista"))</f>
        <v/>
      </c>
      <c r="F226" s="23" t="n"/>
      <c r="G226" s="23" t="n"/>
      <c r="H226" s="27" t="n"/>
      <c r="I226" s="28" t="n"/>
      <c r="J226" s="29" t="str">
        <f>IF(H226="","",IF(OR(Aloitus!$B$8="Ei",AND(E226&lt;&gt;"Tulo",IFERROR(INDEX(Kategoriat!$D$5:$D$44,MATCH(D226,Kategoriat!$A$5:$A$44,0)),"Kyllä")="Ei")),0,ROUND(H226*N(I226)/(1+N(I226)),2)))</f>
        <v/>
      </c>
      <c r="K226" s="29" t="str">
        <f>IF(H226="","",H226-J226)</f>
        <v/>
      </c>
      <c r="L226" s="23" t="n"/>
    </row>
    <row r="227">
      <c r="A227" s="23" t="n"/>
      <c r="B227" s="24" t="n"/>
      <c r="C227" s="25" t="str">
        <f>IF(B227="","",MONTH(B227))</f>
        <v/>
      </c>
      <c r="D227" s="23" t="n"/>
      <c r="E227" s="26" t="str">
        <f>IF(D227="","",IFERROR(INDEX(Kategoriat!$B$5:$B$44,MATCH(D227,Kategoriat!$A$5:$A$44,0)),"Tarkista"))</f>
        <v/>
      </c>
      <c r="F227" s="23" t="n"/>
      <c r="G227" s="23" t="n"/>
      <c r="H227" s="27" t="n"/>
      <c r="I227" s="28" t="n"/>
      <c r="J227" s="29" t="str">
        <f>IF(H227="","",IF(OR(Aloitus!$B$8="Ei",AND(E227&lt;&gt;"Tulo",IFERROR(INDEX(Kategoriat!$D$5:$D$44,MATCH(D227,Kategoriat!$A$5:$A$44,0)),"Kyllä")="Ei")),0,ROUND(H227*N(I227)/(1+N(I227)),2)))</f>
        <v/>
      </c>
      <c r="K227" s="29" t="str">
        <f>IF(H227="","",H227-J227)</f>
        <v/>
      </c>
      <c r="L227" s="23" t="n"/>
    </row>
    <row r="228">
      <c r="A228" s="23" t="n"/>
      <c r="B228" s="24" t="n"/>
      <c r="C228" s="25" t="str">
        <f>IF(B228="","",MONTH(B228))</f>
        <v/>
      </c>
      <c r="D228" s="23" t="n"/>
      <c r="E228" s="26" t="str">
        <f>IF(D228="","",IFERROR(INDEX(Kategoriat!$B$5:$B$44,MATCH(D228,Kategoriat!$A$5:$A$44,0)),"Tarkista"))</f>
        <v/>
      </c>
      <c r="F228" s="23" t="n"/>
      <c r="G228" s="23" t="n"/>
      <c r="H228" s="27" t="n"/>
      <c r="I228" s="28" t="n"/>
      <c r="J228" s="29" t="str">
        <f>IF(H228="","",IF(OR(Aloitus!$B$8="Ei",AND(E228&lt;&gt;"Tulo",IFERROR(INDEX(Kategoriat!$D$5:$D$44,MATCH(D228,Kategoriat!$A$5:$A$44,0)),"Kyllä")="Ei")),0,ROUND(H228*N(I228)/(1+N(I228)),2)))</f>
        <v/>
      </c>
      <c r="K228" s="29" t="str">
        <f>IF(H228="","",H228-J228)</f>
        <v/>
      </c>
      <c r="L228" s="23" t="n"/>
    </row>
    <row r="229">
      <c r="A229" s="23" t="n"/>
      <c r="B229" s="24" t="n"/>
      <c r="C229" s="25" t="str">
        <f>IF(B229="","",MONTH(B229))</f>
        <v/>
      </c>
      <c r="D229" s="23" t="n"/>
      <c r="E229" s="26" t="str">
        <f>IF(D229="","",IFERROR(INDEX(Kategoriat!$B$5:$B$44,MATCH(D229,Kategoriat!$A$5:$A$44,0)),"Tarkista"))</f>
        <v/>
      </c>
      <c r="F229" s="23" t="n"/>
      <c r="G229" s="23" t="n"/>
      <c r="H229" s="27" t="n"/>
      <c r="I229" s="28" t="n"/>
      <c r="J229" s="29" t="str">
        <f>IF(H229="","",IF(OR(Aloitus!$B$8="Ei",AND(E229&lt;&gt;"Tulo",IFERROR(INDEX(Kategoriat!$D$5:$D$44,MATCH(D229,Kategoriat!$A$5:$A$44,0)),"Kyllä")="Ei")),0,ROUND(H229*N(I229)/(1+N(I229)),2)))</f>
        <v/>
      </c>
      <c r="K229" s="29" t="str">
        <f>IF(H229="","",H229-J229)</f>
        <v/>
      </c>
      <c r="L229" s="23" t="n"/>
    </row>
    <row r="230">
      <c r="A230" s="23" t="n"/>
      <c r="B230" s="24" t="n"/>
      <c r="C230" s="25" t="str">
        <f>IF(B230="","",MONTH(B230))</f>
        <v/>
      </c>
      <c r="D230" s="23" t="n"/>
      <c r="E230" s="26" t="str">
        <f>IF(D230="","",IFERROR(INDEX(Kategoriat!$B$5:$B$44,MATCH(D230,Kategoriat!$A$5:$A$44,0)),"Tarkista"))</f>
        <v/>
      </c>
      <c r="F230" s="23" t="n"/>
      <c r="G230" s="23" t="n"/>
      <c r="H230" s="27" t="n"/>
      <c r="I230" s="28" t="n"/>
      <c r="J230" s="29" t="str">
        <f>IF(H230="","",IF(OR(Aloitus!$B$8="Ei",AND(E230&lt;&gt;"Tulo",IFERROR(INDEX(Kategoriat!$D$5:$D$44,MATCH(D230,Kategoriat!$A$5:$A$44,0)),"Kyllä")="Ei")),0,ROUND(H230*N(I230)/(1+N(I230)),2)))</f>
        <v/>
      </c>
      <c r="K230" s="29" t="str">
        <f>IF(H230="","",H230-J230)</f>
        <v/>
      </c>
      <c r="L230" s="23" t="n"/>
    </row>
    <row r="231">
      <c r="A231" s="23" t="n"/>
      <c r="B231" s="24" t="n"/>
      <c r="C231" s="25" t="str">
        <f>IF(B231="","",MONTH(B231))</f>
        <v/>
      </c>
      <c r="D231" s="23" t="n"/>
      <c r="E231" s="26" t="str">
        <f>IF(D231="","",IFERROR(INDEX(Kategoriat!$B$5:$B$44,MATCH(D231,Kategoriat!$A$5:$A$44,0)),"Tarkista"))</f>
        <v/>
      </c>
      <c r="F231" s="23" t="n"/>
      <c r="G231" s="23" t="n"/>
      <c r="H231" s="27" t="n"/>
      <c r="I231" s="28" t="n"/>
      <c r="J231" s="29" t="str">
        <f>IF(H231="","",IF(OR(Aloitus!$B$8="Ei",AND(E231&lt;&gt;"Tulo",IFERROR(INDEX(Kategoriat!$D$5:$D$44,MATCH(D231,Kategoriat!$A$5:$A$44,0)),"Kyllä")="Ei")),0,ROUND(H231*N(I231)/(1+N(I231)),2)))</f>
        <v/>
      </c>
      <c r="K231" s="29" t="str">
        <f>IF(H231="","",H231-J231)</f>
        <v/>
      </c>
      <c r="L231" s="23" t="n"/>
    </row>
    <row r="232">
      <c r="A232" s="23" t="n"/>
      <c r="B232" s="24" t="n"/>
      <c r="C232" s="25" t="str">
        <f>IF(B232="","",MONTH(B232))</f>
        <v/>
      </c>
      <c r="D232" s="23" t="n"/>
      <c r="E232" s="26" t="str">
        <f>IF(D232="","",IFERROR(INDEX(Kategoriat!$B$5:$B$44,MATCH(D232,Kategoriat!$A$5:$A$44,0)),"Tarkista"))</f>
        <v/>
      </c>
      <c r="F232" s="23" t="n"/>
      <c r="G232" s="23" t="n"/>
      <c r="H232" s="27" t="n"/>
      <c r="I232" s="28" t="n"/>
      <c r="J232" s="29" t="str">
        <f>IF(H232="","",IF(OR(Aloitus!$B$8="Ei",AND(E232&lt;&gt;"Tulo",IFERROR(INDEX(Kategoriat!$D$5:$D$44,MATCH(D232,Kategoriat!$A$5:$A$44,0)),"Kyllä")="Ei")),0,ROUND(H232*N(I232)/(1+N(I232)),2)))</f>
        <v/>
      </c>
      <c r="K232" s="29" t="str">
        <f>IF(H232="","",H232-J232)</f>
        <v/>
      </c>
      <c r="L232" s="23" t="n"/>
    </row>
    <row r="233">
      <c r="A233" s="23" t="n"/>
      <c r="B233" s="24" t="n"/>
      <c r="C233" s="25" t="str">
        <f>IF(B233="","",MONTH(B233))</f>
        <v/>
      </c>
      <c r="D233" s="23" t="n"/>
      <c r="E233" s="26" t="str">
        <f>IF(D233="","",IFERROR(INDEX(Kategoriat!$B$5:$B$44,MATCH(D233,Kategoriat!$A$5:$A$44,0)),"Tarkista"))</f>
        <v/>
      </c>
      <c r="F233" s="23" t="n"/>
      <c r="G233" s="23" t="n"/>
      <c r="H233" s="27" t="n"/>
      <c r="I233" s="28" t="n"/>
      <c r="J233" s="29" t="str">
        <f>IF(H233="","",IF(OR(Aloitus!$B$8="Ei",AND(E233&lt;&gt;"Tulo",IFERROR(INDEX(Kategoriat!$D$5:$D$44,MATCH(D233,Kategoriat!$A$5:$A$44,0)),"Kyllä")="Ei")),0,ROUND(H233*N(I233)/(1+N(I233)),2)))</f>
        <v/>
      </c>
      <c r="K233" s="29" t="str">
        <f>IF(H233="","",H233-J233)</f>
        <v/>
      </c>
      <c r="L233" s="23" t="n"/>
    </row>
    <row r="234">
      <c r="A234" s="23" t="n"/>
      <c r="B234" s="24" t="n"/>
      <c r="C234" s="25" t="str">
        <f>IF(B234="","",MONTH(B234))</f>
        <v/>
      </c>
      <c r="D234" s="23" t="n"/>
      <c r="E234" s="26" t="str">
        <f>IF(D234="","",IFERROR(INDEX(Kategoriat!$B$5:$B$44,MATCH(D234,Kategoriat!$A$5:$A$44,0)),"Tarkista"))</f>
        <v/>
      </c>
      <c r="F234" s="23" t="n"/>
      <c r="G234" s="23" t="n"/>
      <c r="H234" s="27" t="n"/>
      <c r="I234" s="28" t="n"/>
      <c r="J234" s="29" t="str">
        <f>IF(H234="","",IF(OR(Aloitus!$B$8="Ei",AND(E234&lt;&gt;"Tulo",IFERROR(INDEX(Kategoriat!$D$5:$D$44,MATCH(D234,Kategoriat!$A$5:$A$44,0)),"Kyllä")="Ei")),0,ROUND(H234*N(I234)/(1+N(I234)),2)))</f>
        <v/>
      </c>
      <c r="K234" s="29" t="str">
        <f>IF(H234="","",H234-J234)</f>
        <v/>
      </c>
      <c r="L234" s="23" t="n"/>
    </row>
    <row r="235">
      <c r="A235" s="23" t="n"/>
      <c r="B235" s="24" t="n"/>
      <c r="C235" s="25" t="str">
        <f>IF(B235="","",MONTH(B235))</f>
        <v/>
      </c>
      <c r="D235" s="23" t="n"/>
      <c r="E235" s="26" t="str">
        <f>IF(D235="","",IFERROR(INDEX(Kategoriat!$B$5:$B$44,MATCH(D235,Kategoriat!$A$5:$A$44,0)),"Tarkista"))</f>
        <v/>
      </c>
      <c r="F235" s="23" t="n"/>
      <c r="G235" s="23" t="n"/>
      <c r="H235" s="27" t="n"/>
      <c r="I235" s="28" t="n"/>
      <c r="J235" s="29" t="str">
        <f>IF(H235="","",IF(OR(Aloitus!$B$8="Ei",AND(E235&lt;&gt;"Tulo",IFERROR(INDEX(Kategoriat!$D$5:$D$44,MATCH(D235,Kategoriat!$A$5:$A$44,0)),"Kyllä")="Ei")),0,ROUND(H235*N(I235)/(1+N(I235)),2)))</f>
        <v/>
      </c>
      <c r="K235" s="29" t="str">
        <f>IF(H235="","",H235-J235)</f>
        <v/>
      </c>
      <c r="L235" s="23" t="n"/>
    </row>
    <row r="236">
      <c r="A236" s="23" t="n"/>
      <c r="B236" s="24" t="n"/>
      <c r="C236" s="25" t="str">
        <f>IF(B236="","",MONTH(B236))</f>
        <v/>
      </c>
      <c r="D236" s="23" t="n"/>
      <c r="E236" s="26" t="str">
        <f>IF(D236="","",IFERROR(INDEX(Kategoriat!$B$5:$B$44,MATCH(D236,Kategoriat!$A$5:$A$44,0)),"Tarkista"))</f>
        <v/>
      </c>
      <c r="F236" s="23" t="n"/>
      <c r="G236" s="23" t="n"/>
      <c r="H236" s="27" t="n"/>
      <c r="I236" s="28" t="n"/>
      <c r="J236" s="29" t="str">
        <f>IF(H236="","",IF(OR(Aloitus!$B$8="Ei",AND(E236&lt;&gt;"Tulo",IFERROR(INDEX(Kategoriat!$D$5:$D$44,MATCH(D236,Kategoriat!$A$5:$A$44,0)),"Kyllä")="Ei")),0,ROUND(H236*N(I236)/(1+N(I236)),2)))</f>
        <v/>
      </c>
      <c r="K236" s="29" t="str">
        <f>IF(H236="","",H236-J236)</f>
        <v/>
      </c>
      <c r="L236" s="23" t="n"/>
    </row>
    <row r="237">
      <c r="A237" s="23" t="n"/>
      <c r="B237" s="24" t="n"/>
      <c r="C237" s="25" t="str">
        <f>IF(B237="","",MONTH(B237))</f>
        <v/>
      </c>
      <c r="D237" s="23" t="n"/>
      <c r="E237" s="26" t="str">
        <f>IF(D237="","",IFERROR(INDEX(Kategoriat!$B$5:$B$44,MATCH(D237,Kategoriat!$A$5:$A$44,0)),"Tarkista"))</f>
        <v/>
      </c>
      <c r="F237" s="23" t="n"/>
      <c r="G237" s="23" t="n"/>
      <c r="H237" s="27" t="n"/>
      <c r="I237" s="28" t="n"/>
      <c r="J237" s="29" t="str">
        <f>IF(H237="","",IF(OR(Aloitus!$B$8="Ei",AND(E237&lt;&gt;"Tulo",IFERROR(INDEX(Kategoriat!$D$5:$D$44,MATCH(D237,Kategoriat!$A$5:$A$44,0)),"Kyllä")="Ei")),0,ROUND(H237*N(I237)/(1+N(I237)),2)))</f>
        <v/>
      </c>
      <c r="K237" s="29" t="str">
        <f>IF(H237="","",H237-J237)</f>
        <v/>
      </c>
      <c r="L237" s="23" t="n"/>
    </row>
    <row r="238">
      <c r="A238" s="23" t="n"/>
      <c r="B238" s="24" t="n"/>
      <c r="C238" s="25" t="str">
        <f>IF(B238="","",MONTH(B238))</f>
        <v/>
      </c>
      <c r="D238" s="23" t="n"/>
      <c r="E238" s="26" t="str">
        <f>IF(D238="","",IFERROR(INDEX(Kategoriat!$B$5:$B$44,MATCH(D238,Kategoriat!$A$5:$A$44,0)),"Tarkista"))</f>
        <v/>
      </c>
      <c r="F238" s="23" t="n"/>
      <c r="G238" s="23" t="n"/>
      <c r="H238" s="27" t="n"/>
      <c r="I238" s="28" t="n"/>
      <c r="J238" s="29" t="str">
        <f>IF(H238="","",IF(OR(Aloitus!$B$8="Ei",AND(E238&lt;&gt;"Tulo",IFERROR(INDEX(Kategoriat!$D$5:$D$44,MATCH(D238,Kategoriat!$A$5:$A$44,0)),"Kyllä")="Ei")),0,ROUND(H238*N(I238)/(1+N(I238)),2)))</f>
        <v/>
      </c>
      <c r="K238" s="29" t="str">
        <f>IF(H238="","",H238-J238)</f>
        <v/>
      </c>
      <c r="L238" s="23" t="n"/>
    </row>
    <row r="239">
      <c r="A239" s="23" t="n"/>
      <c r="B239" s="24" t="n"/>
      <c r="C239" s="25" t="str">
        <f>IF(B239="","",MONTH(B239))</f>
        <v/>
      </c>
      <c r="D239" s="23" t="n"/>
      <c r="E239" s="26" t="str">
        <f>IF(D239="","",IFERROR(INDEX(Kategoriat!$B$5:$B$44,MATCH(D239,Kategoriat!$A$5:$A$44,0)),"Tarkista"))</f>
        <v/>
      </c>
      <c r="F239" s="23" t="n"/>
      <c r="G239" s="23" t="n"/>
      <c r="H239" s="27" t="n"/>
      <c r="I239" s="28" t="n"/>
      <c r="J239" s="29" t="str">
        <f>IF(H239="","",IF(OR(Aloitus!$B$8="Ei",AND(E239&lt;&gt;"Tulo",IFERROR(INDEX(Kategoriat!$D$5:$D$44,MATCH(D239,Kategoriat!$A$5:$A$44,0)),"Kyllä")="Ei")),0,ROUND(H239*N(I239)/(1+N(I239)),2)))</f>
        <v/>
      </c>
      <c r="K239" s="29" t="str">
        <f>IF(H239="","",H239-J239)</f>
        <v/>
      </c>
      <c r="L239" s="23" t="n"/>
    </row>
    <row r="240">
      <c r="A240" s="23" t="n"/>
      <c r="B240" s="24" t="n"/>
      <c r="C240" s="25" t="str">
        <f>IF(B240="","",MONTH(B240))</f>
        <v/>
      </c>
      <c r="D240" s="23" t="n"/>
      <c r="E240" s="26" t="str">
        <f>IF(D240="","",IFERROR(INDEX(Kategoriat!$B$5:$B$44,MATCH(D240,Kategoriat!$A$5:$A$44,0)),"Tarkista"))</f>
        <v/>
      </c>
      <c r="F240" s="23" t="n"/>
      <c r="G240" s="23" t="n"/>
      <c r="H240" s="27" t="n"/>
      <c r="I240" s="28" t="n"/>
      <c r="J240" s="29" t="str">
        <f>IF(H240="","",IF(OR(Aloitus!$B$8="Ei",AND(E240&lt;&gt;"Tulo",IFERROR(INDEX(Kategoriat!$D$5:$D$44,MATCH(D240,Kategoriat!$A$5:$A$44,0)),"Kyllä")="Ei")),0,ROUND(H240*N(I240)/(1+N(I240)),2)))</f>
        <v/>
      </c>
      <c r="K240" s="29" t="str">
        <f>IF(H240="","",H240-J240)</f>
        <v/>
      </c>
      <c r="L240" s="23" t="n"/>
    </row>
    <row r="241">
      <c r="A241" s="23" t="n"/>
      <c r="B241" s="24" t="n"/>
      <c r="C241" s="25" t="str">
        <f>IF(B241="","",MONTH(B241))</f>
        <v/>
      </c>
      <c r="D241" s="23" t="n"/>
      <c r="E241" s="26" t="str">
        <f>IF(D241="","",IFERROR(INDEX(Kategoriat!$B$5:$B$44,MATCH(D241,Kategoriat!$A$5:$A$44,0)),"Tarkista"))</f>
        <v/>
      </c>
      <c r="F241" s="23" t="n"/>
      <c r="G241" s="23" t="n"/>
      <c r="H241" s="27" t="n"/>
      <c r="I241" s="28" t="n"/>
      <c r="J241" s="29" t="str">
        <f>IF(H241="","",IF(OR(Aloitus!$B$8="Ei",AND(E241&lt;&gt;"Tulo",IFERROR(INDEX(Kategoriat!$D$5:$D$44,MATCH(D241,Kategoriat!$A$5:$A$44,0)),"Kyllä")="Ei")),0,ROUND(H241*N(I241)/(1+N(I241)),2)))</f>
        <v/>
      </c>
      <c r="K241" s="29" t="str">
        <f>IF(H241="","",H241-J241)</f>
        <v/>
      </c>
      <c r="L241" s="23" t="n"/>
    </row>
    <row r="242">
      <c r="A242" s="23" t="n"/>
      <c r="B242" s="24" t="n"/>
      <c r="C242" s="25" t="str">
        <f>IF(B242="","",MONTH(B242))</f>
        <v/>
      </c>
      <c r="D242" s="23" t="n"/>
      <c r="E242" s="26" t="str">
        <f>IF(D242="","",IFERROR(INDEX(Kategoriat!$B$5:$B$44,MATCH(D242,Kategoriat!$A$5:$A$44,0)),"Tarkista"))</f>
        <v/>
      </c>
      <c r="F242" s="23" t="n"/>
      <c r="G242" s="23" t="n"/>
      <c r="H242" s="27" t="n"/>
      <c r="I242" s="28" t="n"/>
      <c r="J242" s="29" t="str">
        <f>IF(H242="","",IF(OR(Aloitus!$B$8="Ei",AND(E242&lt;&gt;"Tulo",IFERROR(INDEX(Kategoriat!$D$5:$D$44,MATCH(D242,Kategoriat!$A$5:$A$44,0)),"Kyllä")="Ei")),0,ROUND(H242*N(I242)/(1+N(I242)),2)))</f>
        <v/>
      </c>
      <c r="K242" s="29" t="str">
        <f>IF(H242="","",H242-J242)</f>
        <v/>
      </c>
      <c r="L242" s="23" t="n"/>
    </row>
    <row r="243">
      <c r="A243" s="23" t="n"/>
      <c r="B243" s="24" t="n"/>
      <c r="C243" s="25" t="str">
        <f>IF(B243="","",MONTH(B243))</f>
        <v/>
      </c>
      <c r="D243" s="23" t="n"/>
      <c r="E243" s="26" t="str">
        <f>IF(D243="","",IFERROR(INDEX(Kategoriat!$B$5:$B$44,MATCH(D243,Kategoriat!$A$5:$A$44,0)),"Tarkista"))</f>
        <v/>
      </c>
      <c r="F243" s="23" t="n"/>
      <c r="G243" s="23" t="n"/>
      <c r="H243" s="27" t="n"/>
      <c r="I243" s="28" t="n"/>
      <c r="J243" s="29" t="str">
        <f>IF(H243="","",IF(OR(Aloitus!$B$8="Ei",AND(E243&lt;&gt;"Tulo",IFERROR(INDEX(Kategoriat!$D$5:$D$44,MATCH(D243,Kategoriat!$A$5:$A$44,0)),"Kyllä")="Ei")),0,ROUND(H243*N(I243)/(1+N(I243)),2)))</f>
        <v/>
      </c>
      <c r="K243" s="29" t="str">
        <f>IF(H243="","",H243-J243)</f>
        <v/>
      </c>
      <c r="L243" s="23" t="n"/>
    </row>
    <row r="244">
      <c r="A244" s="23" t="n"/>
      <c r="B244" s="24" t="n"/>
      <c r="C244" s="25" t="str">
        <f>IF(B244="","",MONTH(B244))</f>
        <v/>
      </c>
      <c r="D244" s="23" t="n"/>
      <c r="E244" s="26" t="str">
        <f>IF(D244="","",IFERROR(INDEX(Kategoriat!$B$5:$B$44,MATCH(D244,Kategoriat!$A$5:$A$44,0)),"Tarkista"))</f>
        <v/>
      </c>
      <c r="F244" s="23" t="n"/>
      <c r="G244" s="23" t="n"/>
      <c r="H244" s="27" t="n"/>
      <c r="I244" s="28" t="n"/>
      <c r="J244" s="29" t="str">
        <f>IF(H244="","",IF(OR(Aloitus!$B$8="Ei",AND(E244&lt;&gt;"Tulo",IFERROR(INDEX(Kategoriat!$D$5:$D$44,MATCH(D244,Kategoriat!$A$5:$A$44,0)),"Kyllä")="Ei")),0,ROUND(H244*N(I244)/(1+N(I244)),2)))</f>
        <v/>
      </c>
      <c r="K244" s="29" t="str">
        <f>IF(H244="","",H244-J244)</f>
        <v/>
      </c>
      <c r="L244" s="23" t="n"/>
    </row>
    <row r="245">
      <c r="A245" s="23" t="n"/>
      <c r="B245" s="24" t="n"/>
      <c r="C245" s="25" t="str">
        <f>IF(B245="","",MONTH(B245))</f>
        <v/>
      </c>
      <c r="D245" s="23" t="n"/>
      <c r="E245" s="26" t="str">
        <f>IF(D245="","",IFERROR(INDEX(Kategoriat!$B$5:$B$44,MATCH(D245,Kategoriat!$A$5:$A$44,0)),"Tarkista"))</f>
        <v/>
      </c>
      <c r="F245" s="23" t="n"/>
      <c r="G245" s="23" t="n"/>
      <c r="H245" s="27" t="n"/>
      <c r="I245" s="28" t="n"/>
      <c r="J245" s="29" t="str">
        <f>IF(H245="","",IF(OR(Aloitus!$B$8="Ei",AND(E245&lt;&gt;"Tulo",IFERROR(INDEX(Kategoriat!$D$5:$D$44,MATCH(D245,Kategoriat!$A$5:$A$44,0)),"Kyllä")="Ei")),0,ROUND(H245*N(I245)/(1+N(I245)),2)))</f>
        <v/>
      </c>
      <c r="K245" s="29" t="str">
        <f>IF(H245="","",H245-J245)</f>
        <v/>
      </c>
      <c r="L245" s="23" t="n"/>
    </row>
    <row r="246">
      <c r="A246" s="23" t="n"/>
      <c r="B246" s="24" t="n"/>
      <c r="C246" s="25" t="str">
        <f>IF(B246="","",MONTH(B246))</f>
        <v/>
      </c>
      <c r="D246" s="23" t="n"/>
      <c r="E246" s="26" t="str">
        <f>IF(D246="","",IFERROR(INDEX(Kategoriat!$B$5:$B$44,MATCH(D246,Kategoriat!$A$5:$A$44,0)),"Tarkista"))</f>
        <v/>
      </c>
      <c r="F246" s="23" t="n"/>
      <c r="G246" s="23" t="n"/>
      <c r="H246" s="27" t="n"/>
      <c r="I246" s="28" t="n"/>
      <c r="J246" s="29" t="str">
        <f>IF(H246="","",IF(OR(Aloitus!$B$8="Ei",AND(E246&lt;&gt;"Tulo",IFERROR(INDEX(Kategoriat!$D$5:$D$44,MATCH(D246,Kategoriat!$A$5:$A$44,0)),"Kyllä")="Ei")),0,ROUND(H246*N(I246)/(1+N(I246)),2)))</f>
        <v/>
      </c>
      <c r="K246" s="29" t="str">
        <f>IF(H246="","",H246-J246)</f>
        <v/>
      </c>
      <c r="L246" s="23" t="n"/>
    </row>
    <row r="247">
      <c r="A247" s="23" t="n"/>
      <c r="B247" s="24" t="n"/>
      <c r="C247" s="25" t="str">
        <f>IF(B247="","",MONTH(B247))</f>
        <v/>
      </c>
      <c r="D247" s="23" t="n"/>
      <c r="E247" s="26" t="str">
        <f>IF(D247="","",IFERROR(INDEX(Kategoriat!$B$5:$B$44,MATCH(D247,Kategoriat!$A$5:$A$44,0)),"Tarkista"))</f>
        <v/>
      </c>
      <c r="F247" s="23" t="n"/>
      <c r="G247" s="23" t="n"/>
      <c r="H247" s="27" t="n"/>
      <c r="I247" s="28" t="n"/>
      <c r="J247" s="29" t="str">
        <f>IF(H247="","",IF(OR(Aloitus!$B$8="Ei",AND(E247&lt;&gt;"Tulo",IFERROR(INDEX(Kategoriat!$D$5:$D$44,MATCH(D247,Kategoriat!$A$5:$A$44,0)),"Kyllä")="Ei")),0,ROUND(H247*N(I247)/(1+N(I247)),2)))</f>
        <v/>
      </c>
      <c r="K247" s="29" t="str">
        <f>IF(H247="","",H247-J247)</f>
        <v/>
      </c>
      <c r="L247" s="23" t="n"/>
    </row>
    <row r="248">
      <c r="A248" s="23" t="n"/>
      <c r="B248" s="24" t="n"/>
      <c r="C248" s="25" t="str">
        <f>IF(B248="","",MONTH(B248))</f>
        <v/>
      </c>
      <c r="D248" s="23" t="n"/>
      <c r="E248" s="26" t="str">
        <f>IF(D248="","",IFERROR(INDEX(Kategoriat!$B$5:$B$44,MATCH(D248,Kategoriat!$A$5:$A$44,0)),"Tarkista"))</f>
        <v/>
      </c>
      <c r="F248" s="23" t="n"/>
      <c r="G248" s="23" t="n"/>
      <c r="H248" s="27" t="n"/>
      <c r="I248" s="28" t="n"/>
      <c r="J248" s="29" t="str">
        <f>IF(H248="","",IF(OR(Aloitus!$B$8="Ei",AND(E248&lt;&gt;"Tulo",IFERROR(INDEX(Kategoriat!$D$5:$D$44,MATCH(D248,Kategoriat!$A$5:$A$44,0)),"Kyllä")="Ei")),0,ROUND(H248*N(I248)/(1+N(I248)),2)))</f>
        <v/>
      </c>
      <c r="K248" s="29" t="str">
        <f>IF(H248="","",H248-J248)</f>
        <v/>
      </c>
      <c r="L248" s="23" t="n"/>
    </row>
    <row r="249">
      <c r="A249" s="23" t="n"/>
      <c r="B249" s="24" t="n"/>
      <c r="C249" s="25" t="str">
        <f>IF(B249="","",MONTH(B249))</f>
        <v/>
      </c>
      <c r="D249" s="23" t="n"/>
      <c r="E249" s="26" t="str">
        <f>IF(D249="","",IFERROR(INDEX(Kategoriat!$B$5:$B$44,MATCH(D249,Kategoriat!$A$5:$A$44,0)),"Tarkista"))</f>
        <v/>
      </c>
      <c r="F249" s="23" t="n"/>
      <c r="G249" s="23" t="n"/>
      <c r="H249" s="27" t="n"/>
      <c r="I249" s="28" t="n"/>
      <c r="J249" s="29" t="str">
        <f>IF(H249="","",IF(OR(Aloitus!$B$8="Ei",AND(E249&lt;&gt;"Tulo",IFERROR(INDEX(Kategoriat!$D$5:$D$44,MATCH(D249,Kategoriat!$A$5:$A$44,0)),"Kyllä")="Ei")),0,ROUND(H249*N(I249)/(1+N(I249)),2)))</f>
        <v/>
      </c>
      <c r="K249" s="29" t="str">
        <f>IF(H249="","",H249-J249)</f>
        <v/>
      </c>
      <c r="L249" s="23" t="n"/>
    </row>
    <row r="250">
      <c r="A250" s="23" t="n"/>
      <c r="B250" s="24" t="n"/>
      <c r="C250" s="25" t="str">
        <f>IF(B250="","",MONTH(B250))</f>
        <v/>
      </c>
      <c r="D250" s="23" t="n"/>
      <c r="E250" s="26" t="str">
        <f>IF(D250="","",IFERROR(INDEX(Kategoriat!$B$5:$B$44,MATCH(D250,Kategoriat!$A$5:$A$44,0)),"Tarkista"))</f>
        <v/>
      </c>
      <c r="F250" s="23" t="n"/>
      <c r="G250" s="23" t="n"/>
      <c r="H250" s="27" t="n"/>
      <c r="I250" s="28" t="n"/>
      <c r="J250" s="29" t="str">
        <f>IF(H250="","",IF(OR(Aloitus!$B$8="Ei",AND(E250&lt;&gt;"Tulo",IFERROR(INDEX(Kategoriat!$D$5:$D$44,MATCH(D250,Kategoriat!$A$5:$A$44,0)),"Kyllä")="Ei")),0,ROUND(H250*N(I250)/(1+N(I250)),2)))</f>
        <v/>
      </c>
      <c r="K250" s="29" t="str">
        <f>IF(H250="","",H250-J250)</f>
        <v/>
      </c>
      <c r="L250" s="23" t="n"/>
    </row>
    <row r="251">
      <c r="A251" s="23" t="n"/>
      <c r="B251" s="24" t="n"/>
      <c r="C251" s="25" t="str">
        <f>IF(B251="","",MONTH(B251))</f>
        <v/>
      </c>
      <c r="D251" s="23" t="n"/>
      <c r="E251" s="26" t="str">
        <f>IF(D251="","",IFERROR(INDEX(Kategoriat!$B$5:$B$44,MATCH(D251,Kategoriat!$A$5:$A$44,0)),"Tarkista"))</f>
        <v/>
      </c>
      <c r="F251" s="23" t="n"/>
      <c r="G251" s="23" t="n"/>
      <c r="H251" s="27" t="n"/>
      <c r="I251" s="28" t="n"/>
      <c r="J251" s="29" t="str">
        <f>IF(H251="","",IF(OR(Aloitus!$B$8="Ei",AND(E251&lt;&gt;"Tulo",IFERROR(INDEX(Kategoriat!$D$5:$D$44,MATCH(D251,Kategoriat!$A$5:$A$44,0)),"Kyllä")="Ei")),0,ROUND(H251*N(I251)/(1+N(I251)),2)))</f>
        <v/>
      </c>
      <c r="K251" s="29" t="str">
        <f>IF(H251="","",H251-J251)</f>
        <v/>
      </c>
      <c r="L251" s="23" t="n"/>
    </row>
    <row r="252">
      <c r="A252" s="23" t="n"/>
      <c r="B252" s="24" t="n"/>
      <c r="C252" s="25" t="str">
        <f>IF(B252="","",MONTH(B252))</f>
        <v/>
      </c>
      <c r="D252" s="23" t="n"/>
      <c r="E252" s="26" t="str">
        <f>IF(D252="","",IFERROR(INDEX(Kategoriat!$B$5:$B$44,MATCH(D252,Kategoriat!$A$5:$A$44,0)),"Tarkista"))</f>
        <v/>
      </c>
      <c r="F252" s="23" t="n"/>
      <c r="G252" s="23" t="n"/>
      <c r="H252" s="27" t="n"/>
      <c r="I252" s="28" t="n"/>
      <c r="J252" s="29" t="str">
        <f>IF(H252="","",IF(OR(Aloitus!$B$8="Ei",AND(E252&lt;&gt;"Tulo",IFERROR(INDEX(Kategoriat!$D$5:$D$44,MATCH(D252,Kategoriat!$A$5:$A$44,0)),"Kyllä")="Ei")),0,ROUND(H252*N(I252)/(1+N(I252)),2)))</f>
        <v/>
      </c>
      <c r="K252" s="29" t="str">
        <f>IF(H252="","",H252-J252)</f>
        <v/>
      </c>
      <c r="L252" s="23" t="n"/>
    </row>
    <row r="253">
      <c r="A253" s="23" t="n"/>
      <c r="B253" s="24" t="n"/>
      <c r="C253" s="25" t="str">
        <f>IF(B253="","",MONTH(B253))</f>
        <v/>
      </c>
      <c r="D253" s="23" t="n"/>
      <c r="E253" s="26" t="str">
        <f>IF(D253="","",IFERROR(INDEX(Kategoriat!$B$5:$B$44,MATCH(D253,Kategoriat!$A$5:$A$44,0)),"Tarkista"))</f>
        <v/>
      </c>
      <c r="F253" s="23" t="n"/>
      <c r="G253" s="23" t="n"/>
      <c r="H253" s="27" t="n"/>
      <c r="I253" s="28" t="n"/>
      <c r="J253" s="29" t="str">
        <f>IF(H253="","",IF(OR(Aloitus!$B$8="Ei",AND(E253&lt;&gt;"Tulo",IFERROR(INDEX(Kategoriat!$D$5:$D$44,MATCH(D253,Kategoriat!$A$5:$A$44,0)),"Kyllä")="Ei")),0,ROUND(H253*N(I253)/(1+N(I253)),2)))</f>
        <v/>
      </c>
      <c r="K253" s="29" t="str">
        <f>IF(H253="","",H253-J253)</f>
        <v/>
      </c>
      <c r="L253" s="23" t="n"/>
    </row>
    <row r="254">
      <c r="A254" s="23" t="n"/>
      <c r="B254" s="24" t="n"/>
      <c r="C254" s="25" t="str">
        <f>IF(B254="","",MONTH(B254))</f>
        <v/>
      </c>
      <c r="D254" s="23" t="n"/>
      <c r="E254" s="26" t="str">
        <f>IF(D254="","",IFERROR(INDEX(Kategoriat!$B$5:$B$44,MATCH(D254,Kategoriat!$A$5:$A$44,0)),"Tarkista"))</f>
        <v/>
      </c>
      <c r="F254" s="23" t="n"/>
      <c r="G254" s="23" t="n"/>
      <c r="H254" s="27" t="n"/>
      <c r="I254" s="28" t="n"/>
      <c r="J254" s="29" t="str">
        <f>IF(H254="","",IF(OR(Aloitus!$B$8="Ei",AND(E254&lt;&gt;"Tulo",IFERROR(INDEX(Kategoriat!$D$5:$D$44,MATCH(D254,Kategoriat!$A$5:$A$44,0)),"Kyllä")="Ei")),0,ROUND(H254*N(I254)/(1+N(I254)),2)))</f>
        <v/>
      </c>
      <c r="K254" s="29" t="str">
        <f>IF(H254="","",H254-J254)</f>
        <v/>
      </c>
      <c r="L254" s="23" t="n"/>
    </row>
    <row r="255">
      <c r="A255" s="23" t="n"/>
      <c r="B255" s="24" t="n"/>
      <c r="C255" s="25" t="str">
        <f>IF(B255="","",MONTH(B255))</f>
        <v/>
      </c>
      <c r="D255" s="23" t="n"/>
      <c r="E255" s="26" t="str">
        <f>IF(D255="","",IFERROR(INDEX(Kategoriat!$B$5:$B$44,MATCH(D255,Kategoriat!$A$5:$A$44,0)),"Tarkista"))</f>
        <v/>
      </c>
      <c r="F255" s="23" t="n"/>
      <c r="G255" s="23" t="n"/>
      <c r="H255" s="27" t="n"/>
      <c r="I255" s="28" t="n"/>
      <c r="J255" s="29" t="str">
        <f>IF(H255="","",IF(OR(Aloitus!$B$8="Ei",AND(E255&lt;&gt;"Tulo",IFERROR(INDEX(Kategoriat!$D$5:$D$44,MATCH(D255,Kategoriat!$A$5:$A$44,0)),"Kyllä")="Ei")),0,ROUND(H255*N(I255)/(1+N(I255)),2)))</f>
        <v/>
      </c>
      <c r="K255" s="29" t="str">
        <f>IF(H255="","",H255-J255)</f>
        <v/>
      </c>
      <c r="L255" s="23" t="n"/>
    </row>
    <row r="256">
      <c r="A256" s="23" t="n"/>
      <c r="B256" s="24" t="n"/>
      <c r="C256" s="25" t="str">
        <f>IF(B256="","",MONTH(B256))</f>
        <v/>
      </c>
      <c r="D256" s="23" t="n"/>
      <c r="E256" s="26" t="str">
        <f>IF(D256="","",IFERROR(INDEX(Kategoriat!$B$5:$B$44,MATCH(D256,Kategoriat!$A$5:$A$44,0)),"Tarkista"))</f>
        <v/>
      </c>
      <c r="F256" s="23" t="n"/>
      <c r="G256" s="23" t="n"/>
      <c r="H256" s="27" t="n"/>
      <c r="I256" s="28" t="n"/>
      <c r="J256" s="29" t="str">
        <f>IF(H256="","",IF(OR(Aloitus!$B$8="Ei",AND(E256&lt;&gt;"Tulo",IFERROR(INDEX(Kategoriat!$D$5:$D$44,MATCH(D256,Kategoriat!$A$5:$A$44,0)),"Kyllä")="Ei")),0,ROUND(H256*N(I256)/(1+N(I256)),2)))</f>
        <v/>
      </c>
      <c r="K256" s="29" t="str">
        <f>IF(H256="","",H256-J256)</f>
        <v/>
      </c>
      <c r="L256" s="23" t="n"/>
    </row>
    <row r="257">
      <c r="A257" s="23" t="n"/>
      <c r="B257" s="24" t="n"/>
      <c r="C257" s="25" t="str">
        <f>IF(B257="","",MONTH(B257))</f>
        <v/>
      </c>
      <c r="D257" s="23" t="n"/>
      <c r="E257" s="26" t="str">
        <f>IF(D257="","",IFERROR(INDEX(Kategoriat!$B$5:$B$44,MATCH(D257,Kategoriat!$A$5:$A$44,0)),"Tarkista"))</f>
        <v/>
      </c>
      <c r="F257" s="23" t="n"/>
      <c r="G257" s="23" t="n"/>
      <c r="H257" s="27" t="n"/>
      <c r="I257" s="28" t="n"/>
      <c r="J257" s="29" t="str">
        <f>IF(H257="","",IF(OR(Aloitus!$B$8="Ei",AND(E257&lt;&gt;"Tulo",IFERROR(INDEX(Kategoriat!$D$5:$D$44,MATCH(D257,Kategoriat!$A$5:$A$44,0)),"Kyllä")="Ei")),0,ROUND(H257*N(I257)/(1+N(I257)),2)))</f>
        <v/>
      </c>
      <c r="K257" s="29" t="str">
        <f>IF(H257="","",H257-J257)</f>
        <v/>
      </c>
      <c r="L257" s="23" t="n"/>
    </row>
    <row r="258">
      <c r="A258" s="23" t="n"/>
      <c r="B258" s="24" t="n"/>
      <c r="C258" s="25" t="str">
        <f>IF(B258="","",MONTH(B258))</f>
        <v/>
      </c>
      <c r="D258" s="23" t="n"/>
      <c r="E258" s="26" t="str">
        <f>IF(D258="","",IFERROR(INDEX(Kategoriat!$B$5:$B$44,MATCH(D258,Kategoriat!$A$5:$A$44,0)),"Tarkista"))</f>
        <v/>
      </c>
      <c r="F258" s="23" t="n"/>
      <c r="G258" s="23" t="n"/>
      <c r="H258" s="27" t="n"/>
      <c r="I258" s="28" t="n"/>
      <c r="J258" s="29" t="str">
        <f>IF(H258="","",IF(OR(Aloitus!$B$8="Ei",AND(E258&lt;&gt;"Tulo",IFERROR(INDEX(Kategoriat!$D$5:$D$44,MATCH(D258,Kategoriat!$A$5:$A$44,0)),"Kyllä")="Ei")),0,ROUND(H258*N(I258)/(1+N(I258)),2)))</f>
        <v/>
      </c>
      <c r="K258" s="29" t="str">
        <f>IF(H258="","",H258-J258)</f>
        <v/>
      </c>
      <c r="L258" s="23" t="n"/>
    </row>
    <row r="259">
      <c r="A259" s="23" t="n"/>
      <c r="B259" s="24" t="n"/>
      <c r="C259" s="25" t="str">
        <f>IF(B259="","",MONTH(B259))</f>
        <v/>
      </c>
      <c r="D259" s="23" t="n"/>
      <c r="E259" s="26" t="str">
        <f>IF(D259="","",IFERROR(INDEX(Kategoriat!$B$5:$B$44,MATCH(D259,Kategoriat!$A$5:$A$44,0)),"Tarkista"))</f>
        <v/>
      </c>
      <c r="F259" s="23" t="n"/>
      <c r="G259" s="23" t="n"/>
      <c r="H259" s="27" t="n"/>
      <c r="I259" s="28" t="n"/>
      <c r="J259" s="29" t="str">
        <f>IF(H259="","",IF(OR(Aloitus!$B$8="Ei",AND(E259&lt;&gt;"Tulo",IFERROR(INDEX(Kategoriat!$D$5:$D$44,MATCH(D259,Kategoriat!$A$5:$A$44,0)),"Kyllä")="Ei")),0,ROUND(H259*N(I259)/(1+N(I259)),2)))</f>
        <v/>
      </c>
      <c r="K259" s="29" t="str">
        <f>IF(H259="","",H259-J259)</f>
        <v/>
      </c>
      <c r="L259" s="23" t="n"/>
    </row>
    <row r="260">
      <c r="A260" s="23" t="n"/>
      <c r="B260" s="24" t="n"/>
      <c r="C260" s="25" t="str">
        <f>IF(B260="","",MONTH(B260))</f>
        <v/>
      </c>
      <c r="D260" s="23" t="n"/>
      <c r="E260" s="26" t="str">
        <f>IF(D260="","",IFERROR(INDEX(Kategoriat!$B$5:$B$44,MATCH(D260,Kategoriat!$A$5:$A$44,0)),"Tarkista"))</f>
        <v/>
      </c>
      <c r="F260" s="23" t="n"/>
      <c r="G260" s="23" t="n"/>
      <c r="H260" s="27" t="n"/>
      <c r="I260" s="28" t="n"/>
      <c r="J260" s="29" t="str">
        <f>IF(H260="","",IF(OR(Aloitus!$B$8="Ei",AND(E260&lt;&gt;"Tulo",IFERROR(INDEX(Kategoriat!$D$5:$D$44,MATCH(D260,Kategoriat!$A$5:$A$44,0)),"Kyllä")="Ei")),0,ROUND(H260*N(I260)/(1+N(I260)),2)))</f>
        <v/>
      </c>
      <c r="K260" s="29" t="str">
        <f>IF(H260="","",H260-J260)</f>
        <v/>
      </c>
      <c r="L260" s="23" t="n"/>
    </row>
    <row r="261">
      <c r="A261" s="23" t="n"/>
      <c r="B261" s="24" t="n"/>
      <c r="C261" s="25" t="str">
        <f>IF(B261="","",MONTH(B261))</f>
        <v/>
      </c>
      <c r="D261" s="23" t="n"/>
      <c r="E261" s="26" t="str">
        <f>IF(D261="","",IFERROR(INDEX(Kategoriat!$B$5:$B$44,MATCH(D261,Kategoriat!$A$5:$A$44,0)),"Tarkista"))</f>
        <v/>
      </c>
      <c r="F261" s="23" t="n"/>
      <c r="G261" s="23" t="n"/>
      <c r="H261" s="27" t="n"/>
      <c r="I261" s="28" t="n"/>
      <c r="J261" s="29" t="str">
        <f>IF(H261="","",IF(OR(Aloitus!$B$8="Ei",AND(E261&lt;&gt;"Tulo",IFERROR(INDEX(Kategoriat!$D$5:$D$44,MATCH(D261,Kategoriat!$A$5:$A$44,0)),"Kyllä")="Ei")),0,ROUND(H261*N(I261)/(1+N(I261)),2)))</f>
        <v/>
      </c>
      <c r="K261" s="29" t="str">
        <f>IF(H261="","",H261-J261)</f>
        <v/>
      </c>
      <c r="L261" s="23" t="n"/>
    </row>
    <row r="262">
      <c r="A262" s="23" t="n"/>
      <c r="B262" s="24" t="n"/>
      <c r="C262" s="25" t="str">
        <f>IF(B262="","",MONTH(B262))</f>
        <v/>
      </c>
      <c r="D262" s="23" t="n"/>
      <c r="E262" s="26" t="str">
        <f>IF(D262="","",IFERROR(INDEX(Kategoriat!$B$5:$B$44,MATCH(D262,Kategoriat!$A$5:$A$44,0)),"Tarkista"))</f>
        <v/>
      </c>
      <c r="F262" s="23" t="n"/>
      <c r="G262" s="23" t="n"/>
      <c r="H262" s="27" t="n"/>
      <c r="I262" s="28" t="n"/>
      <c r="J262" s="29" t="str">
        <f>IF(H262="","",IF(OR(Aloitus!$B$8="Ei",AND(E262&lt;&gt;"Tulo",IFERROR(INDEX(Kategoriat!$D$5:$D$44,MATCH(D262,Kategoriat!$A$5:$A$44,0)),"Kyllä")="Ei")),0,ROUND(H262*N(I262)/(1+N(I262)),2)))</f>
        <v/>
      </c>
      <c r="K262" s="29" t="str">
        <f>IF(H262="","",H262-J262)</f>
        <v/>
      </c>
      <c r="L262" s="23" t="n"/>
    </row>
    <row r="263">
      <c r="A263" s="23" t="n"/>
      <c r="B263" s="24" t="n"/>
      <c r="C263" s="25" t="str">
        <f>IF(B263="","",MONTH(B263))</f>
        <v/>
      </c>
      <c r="D263" s="23" t="n"/>
      <c r="E263" s="26" t="str">
        <f>IF(D263="","",IFERROR(INDEX(Kategoriat!$B$5:$B$44,MATCH(D263,Kategoriat!$A$5:$A$44,0)),"Tarkista"))</f>
        <v/>
      </c>
      <c r="F263" s="23" t="n"/>
      <c r="G263" s="23" t="n"/>
      <c r="H263" s="27" t="n"/>
      <c r="I263" s="28" t="n"/>
      <c r="J263" s="29" t="str">
        <f>IF(H263="","",IF(OR(Aloitus!$B$8="Ei",AND(E263&lt;&gt;"Tulo",IFERROR(INDEX(Kategoriat!$D$5:$D$44,MATCH(D263,Kategoriat!$A$5:$A$44,0)),"Kyllä")="Ei")),0,ROUND(H263*N(I263)/(1+N(I263)),2)))</f>
        <v/>
      </c>
      <c r="K263" s="29" t="str">
        <f>IF(H263="","",H263-J263)</f>
        <v/>
      </c>
      <c r="L263" s="23" t="n"/>
    </row>
    <row r="264">
      <c r="A264" s="23" t="n"/>
      <c r="B264" s="24" t="n"/>
      <c r="C264" s="25" t="str">
        <f>IF(B264="","",MONTH(B264))</f>
        <v/>
      </c>
      <c r="D264" s="23" t="n"/>
      <c r="E264" s="26" t="str">
        <f>IF(D264="","",IFERROR(INDEX(Kategoriat!$B$5:$B$44,MATCH(D264,Kategoriat!$A$5:$A$44,0)),"Tarkista"))</f>
        <v/>
      </c>
      <c r="F264" s="23" t="n"/>
      <c r="G264" s="23" t="n"/>
      <c r="H264" s="27" t="n"/>
      <c r="I264" s="28" t="n"/>
      <c r="J264" s="29" t="str">
        <f>IF(H264="","",IF(OR(Aloitus!$B$8="Ei",AND(E264&lt;&gt;"Tulo",IFERROR(INDEX(Kategoriat!$D$5:$D$44,MATCH(D264,Kategoriat!$A$5:$A$44,0)),"Kyllä")="Ei")),0,ROUND(H264*N(I264)/(1+N(I264)),2)))</f>
        <v/>
      </c>
      <c r="K264" s="29" t="str">
        <f>IF(H264="","",H264-J264)</f>
        <v/>
      </c>
      <c r="L264" s="23" t="n"/>
    </row>
    <row r="265">
      <c r="A265" s="23" t="n"/>
      <c r="B265" s="24" t="n"/>
      <c r="C265" s="25" t="str">
        <f>IF(B265="","",MONTH(B265))</f>
        <v/>
      </c>
      <c r="D265" s="23" t="n"/>
      <c r="E265" s="26" t="str">
        <f>IF(D265="","",IFERROR(INDEX(Kategoriat!$B$5:$B$44,MATCH(D265,Kategoriat!$A$5:$A$44,0)),"Tarkista"))</f>
        <v/>
      </c>
      <c r="F265" s="23" t="n"/>
      <c r="G265" s="23" t="n"/>
      <c r="H265" s="27" t="n"/>
      <c r="I265" s="28" t="n"/>
      <c r="J265" s="29" t="str">
        <f>IF(H265="","",IF(OR(Aloitus!$B$8="Ei",AND(E265&lt;&gt;"Tulo",IFERROR(INDEX(Kategoriat!$D$5:$D$44,MATCH(D265,Kategoriat!$A$5:$A$44,0)),"Kyllä")="Ei")),0,ROUND(H265*N(I265)/(1+N(I265)),2)))</f>
        <v/>
      </c>
      <c r="K265" s="29" t="str">
        <f>IF(H265="","",H265-J265)</f>
        <v/>
      </c>
      <c r="L265" s="23" t="n"/>
    </row>
    <row r="266">
      <c r="A266" s="23" t="n"/>
      <c r="B266" s="24" t="n"/>
      <c r="C266" s="25" t="str">
        <f>IF(B266="","",MONTH(B266))</f>
        <v/>
      </c>
      <c r="D266" s="23" t="n"/>
      <c r="E266" s="26" t="str">
        <f>IF(D266="","",IFERROR(INDEX(Kategoriat!$B$5:$B$44,MATCH(D266,Kategoriat!$A$5:$A$44,0)),"Tarkista"))</f>
        <v/>
      </c>
      <c r="F266" s="23" t="n"/>
      <c r="G266" s="23" t="n"/>
      <c r="H266" s="27" t="n"/>
      <c r="I266" s="28" t="n"/>
      <c r="J266" s="29" t="str">
        <f>IF(H266="","",IF(OR(Aloitus!$B$8="Ei",AND(E266&lt;&gt;"Tulo",IFERROR(INDEX(Kategoriat!$D$5:$D$44,MATCH(D266,Kategoriat!$A$5:$A$44,0)),"Kyllä")="Ei")),0,ROUND(H266*N(I266)/(1+N(I266)),2)))</f>
        <v/>
      </c>
      <c r="K266" s="29" t="str">
        <f>IF(H266="","",H266-J266)</f>
        <v/>
      </c>
      <c r="L266" s="23" t="n"/>
    </row>
    <row r="267">
      <c r="A267" s="23" t="n"/>
      <c r="B267" s="24" t="n"/>
      <c r="C267" s="25" t="str">
        <f>IF(B267="","",MONTH(B267))</f>
        <v/>
      </c>
      <c r="D267" s="23" t="n"/>
      <c r="E267" s="26" t="str">
        <f>IF(D267="","",IFERROR(INDEX(Kategoriat!$B$5:$B$44,MATCH(D267,Kategoriat!$A$5:$A$44,0)),"Tarkista"))</f>
        <v/>
      </c>
      <c r="F267" s="23" t="n"/>
      <c r="G267" s="23" t="n"/>
      <c r="H267" s="27" t="n"/>
      <c r="I267" s="28" t="n"/>
      <c r="J267" s="29" t="str">
        <f>IF(H267="","",IF(OR(Aloitus!$B$8="Ei",AND(E267&lt;&gt;"Tulo",IFERROR(INDEX(Kategoriat!$D$5:$D$44,MATCH(D267,Kategoriat!$A$5:$A$44,0)),"Kyllä")="Ei")),0,ROUND(H267*N(I267)/(1+N(I267)),2)))</f>
        <v/>
      </c>
      <c r="K267" s="29" t="str">
        <f>IF(H267="","",H267-J267)</f>
        <v/>
      </c>
      <c r="L267" s="23" t="n"/>
    </row>
    <row r="268">
      <c r="A268" s="23" t="n"/>
      <c r="B268" s="24" t="n"/>
      <c r="C268" s="25" t="str">
        <f>IF(B268="","",MONTH(B268))</f>
        <v/>
      </c>
      <c r="D268" s="23" t="n"/>
      <c r="E268" s="26" t="str">
        <f>IF(D268="","",IFERROR(INDEX(Kategoriat!$B$5:$B$44,MATCH(D268,Kategoriat!$A$5:$A$44,0)),"Tarkista"))</f>
        <v/>
      </c>
      <c r="F268" s="23" t="n"/>
      <c r="G268" s="23" t="n"/>
      <c r="H268" s="27" t="n"/>
      <c r="I268" s="28" t="n"/>
      <c r="J268" s="29" t="str">
        <f>IF(H268="","",IF(OR(Aloitus!$B$8="Ei",AND(E268&lt;&gt;"Tulo",IFERROR(INDEX(Kategoriat!$D$5:$D$44,MATCH(D268,Kategoriat!$A$5:$A$44,0)),"Kyllä")="Ei")),0,ROUND(H268*N(I268)/(1+N(I268)),2)))</f>
        <v/>
      </c>
      <c r="K268" s="29" t="str">
        <f>IF(H268="","",H268-J268)</f>
        <v/>
      </c>
      <c r="L268" s="23" t="n"/>
    </row>
    <row r="269">
      <c r="A269" s="23" t="n"/>
      <c r="B269" s="24" t="n"/>
      <c r="C269" s="25" t="str">
        <f>IF(B269="","",MONTH(B269))</f>
        <v/>
      </c>
      <c r="D269" s="23" t="n"/>
      <c r="E269" s="26" t="str">
        <f>IF(D269="","",IFERROR(INDEX(Kategoriat!$B$5:$B$44,MATCH(D269,Kategoriat!$A$5:$A$44,0)),"Tarkista"))</f>
        <v/>
      </c>
      <c r="F269" s="23" t="n"/>
      <c r="G269" s="23" t="n"/>
      <c r="H269" s="27" t="n"/>
      <c r="I269" s="28" t="n"/>
      <c r="J269" s="29" t="str">
        <f>IF(H269="","",IF(OR(Aloitus!$B$8="Ei",AND(E269&lt;&gt;"Tulo",IFERROR(INDEX(Kategoriat!$D$5:$D$44,MATCH(D269,Kategoriat!$A$5:$A$44,0)),"Kyllä")="Ei")),0,ROUND(H269*N(I269)/(1+N(I269)),2)))</f>
        <v/>
      </c>
      <c r="K269" s="29" t="str">
        <f>IF(H269="","",H269-J269)</f>
        <v/>
      </c>
      <c r="L269" s="23" t="n"/>
    </row>
    <row r="270">
      <c r="A270" s="23" t="n"/>
      <c r="B270" s="24" t="n"/>
      <c r="C270" s="25" t="str">
        <f>IF(B270="","",MONTH(B270))</f>
        <v/>
      </c>
      <c r="D270" s="23" t="n"/>
      <c r="E270" s="26" t="str">
        <f>IF(D270="","",IFERROR(INDEX(Kategoriat!$B$5:$B$44,MATCH(D270,Kategoriat!$A$5:$A$44,0)),"Tarkista"))</f>
        <v/>
      </c>
      <c r="F270" s="23" t="n"/>
      <c r="G270" s="23" t="n"/>
      <c r="H270" s="27" t="n"/>
      <c r="I270" s="28" t="n"/>
      <c r="J270" s="29" t="str">
        <f>IF(H270="","",IF(OR(Aloitus!$B$8="Ei",AND(E270&lt;&gt;"Tulo",IFERROR(INDEX(Kategoriat!$D$5:$D$44,MATCH(D270,Kategoriat!$A$5:$A$44,0)),"Kyllä")="Ei")),0,ROUND(H270*N(I270)/(1+N(I270)),2)))</f>
        <v/>
      </c>
      <c r="K270" s="29" t="str">
        <f>IF(H270="","",H270-J270)</f>
        <v/>
      </c>
      <c r="L270" s="23" t="n"/>
    </row>
    <row r="271">
      <c r="A271" s="23" t="n"/>
      <c r="B271" s="24" t="n"/>
      <c r="C271" s="25" t="str">
        <f>IF(B271="","",MONTH(B271))</f>
        <v/>
      </c>
      <c r="D271" s="23" t="n"/>
      <c r="E271" s="26" t="str">
        <f>IF(D271="","",IFERROR(INDEX(Kategoriat!$B$5:$B$44,MATCH(D271,Kategoriat!$A$5:$A$44,0)),"Tarkista"))</f>
        <v/>
      </c>
      <c r="F271" s="23" t="n"/>
      <c r="G271" s="23" t="n"/>
      <c r="H271" s="27" t="n"/>
      <c r="I271" s="28" t="n"/>
      <c r="J271" s="29" t="str">
        <f>IF(H271="","",IF(OR(Aloitus!$B$8="Ei",AND(E271&lt;&gt;"Tulo",IFERROR(INDEX(Kategoriat!$D$5:$D$44,MATCH(D271,Kategoriat!$A$5:$A$44,0)),"Kyllä")="Ei")),0,ROUND(H271*N(I271)/(1+N(I271)),2)))</f>
        <v/>
      </c>
      <c r="K271" s="29" t="str">
        <f>IF(H271="","",H271-J271)</f>
        <v/>
      </c>
      <c r="L271" s="23" t="n"/>
    </row>
    <row r="272">
      <c r="A272" s="23" t="n"/>
      <c r="B272" s="24" t="n"/>
      <c r="C272" s="25" t="str">
        <f>IF(B272="","",MONTH(B272))</f>
        <v/>
      </c>
      <c r="D272" s="23" t="n"/>
      <c r="E272" s="26" t="str">
        <f>IF(D272="","",IFERROR(INDEX(Kategoriat!$B$5:$B$44,MATCH(D272,Kategoriat!$A$5:$A$44,0)),"Tarkista"))</f>
        <v/>
      </c>
      <c r="F272" s="23" t="n"/>
      <c r="G272" s="23" t="n"/>
      <c r="H272" s="27" t="n"/>
      <c r="I272" s="28" t="n"/>
      <c r="J272" s="29" t="str">
        <f>IF(H272="","",IF(OR(Aloitus!$B$8="Ei",AND(E272&lt;&gt;"Tulo",IFERROR(INDEX(Kategoriat!$D$5:$D$44,MATCH(D272,Kategoriat!$A$5:$A$44,0)),"Kyllä")="Ei")),0,ROUND(H272*N(I272)/(1+N(I272)),2)))</f>
        <v/>
      </c>
      <c r="K272" s="29" t="str">
        <f>IF(H272="","",H272-J272)</f>
        <v/>
      </c>
      <c r="L272" s="23" t="n"/>
    </row>
    <row r="273">
      <c r="A273" s="23" t="n"/>
      <c r="B273" s="24" t="n"/>
      <c r="C273" s="25" t="str">
        <f>IF(B273="","",MONTH(B273))</f>
        <v/>
      </c>
      <c r="D273" s="23" t="n"/>
      <c r="E273" s="26" t="str">
        <f>IF(D273="","",IFERROR(INDEX(Kategoriat!$B$5:$B$44,MATCH(D273,Kategoriat!$A$5:$A$44,0)),"Tarkista"))</f>
        <v/>
      </c>
      <c r="F273" s="23" t="n"/>
      <c r="G273" s="23" t="n"/>
      <c r="H273" s="27" t="n"/>
      <c r="I273" s="28" t="n"/>
      <c r="J273" s="29" t="str">
        <f>IF(H273="","",IF(OR(Aloitus!$B$8="Ei",AND(E273&lt;&gt;"Tulo",IFERROR(INDEX(Kategoriat!$D$5:$D$44,MATCH(D273,Kategoriat!$A$5:$A$44,0)),"Kyllä")="Ei")),0,ROUND(H273*N(I273)/(1+N(I273)),2)))</f>
        <v/>
      </c>
      <c r="K273" s="29" t="str">
        <f>IF(H273="","",H273-J273)</f>
        <v/>
      </c>
      <c r="L273" s="23" t="n"/>
    </row>
    <row r="274">
      <c r="A274" s="23" t="n"/>
      <c r="B274" s="24" t="n"/>
      <c r="C274" s="25" t="str">
        <f>IF(B274="","",MONTH(B274))</f>
        <v/>
      </c>
      <c r="D274" s="23" t="n"/>
      <c r="E274" s="26" t="str">
        <f>IF(D274="","",IFERROR(INDEX(Kategoriat!$B$5:$B$44,MATCH(D274,Kategoriat!$A$5:$A$44,0)),"Tarkista"))</f>
        <v/>
      </c>
      <c r="F274" s="23" t="n"/>
      <c r="G274" s="23" t="n"/>
      <c r="H274" s="27" t="n"/>
      <c r="I274" s="28" t="n"/>
      <c r="J274" s="29" t="str">
        <f>IF(H274="","",IF(OR(Aloitus!$B$8="Ei",AND(E274&lt;&gt;"Tulo",IFERROR(INDEX(Kategoriat!$D$5:$D$44,MATCH(D274,Kategoriat!$A$5:$A$44,0)),"Kyllä")="Ei")),0,ROUND(H274*N(I274)/(1+N(I274)),2)))</f>
        <v/>
      </c>
      <c r="K274" s="29" t="str">
        <f>IF(H274="","",H274-J274)</f>
        <v/>
      </c>
      <c r="L274" s="23" t="n"/>
    </row>
    <row r="275">
      <c r="A275" s="23" t="n"/>
      <c r="B275" s="24" t="n"/>
      <c r="C275" s="25" t="str">
        <f>IF(B275="","",MONTH(B275))</f>
        <v/>
      </c>
      <c r="D275" s="23" t="n"/>
      <c r="E275" s="26" t="str">
        <f>IF(D275="","",IFERROR(INDEX(Kategoriat!$B$5:$B$44,MATCH(D275,Kategoriat!$A$5:$A$44,0)),"Tarkista"))</f>
        <v/>
      </c>
      <c r="F275" s="23" t="n"/>
      <c r="G275" s="23" t="n"/>
      <c r="H275" s="27" t="n"/>
      <c r="I275" s="28" t="n"/>
      <c r="J275" s="29" t="str">
        <f>IF(H275="","",IF(OR(Aloitus!$B$8="Ei",AND(E275&lt;&gt;"Tulo",IFERROR(INDEX(Kategoriat!$D$5:$D$44,MATCH(D275,Kategoriat!$A$5:$A$44,0)),"Kyllä")="Ei")),0,ROUND(H275*N(I275)/(1+N(I275)),2)))</f>
        <v/>
      </c>
      <c r="K275" s="29" t="str">
        <f>IF(H275="","",H275-J275)</f>
        <v/>
      </c>
      <c r="L275" s="23" t="n"/>
    </row>
    <row r="276">
      <c r="A276" s="23" t="n"/>
      <c r="B276" s="24" t="n"/>
      <c r="C276" s="25" t="str">
        <f>IF(B276="","",MONTH(B276))</f>
        <v/>
      </c>
      <c r="D276" s="23" t="n"/>
      <c r="E276" s="26" t="str">
        <f>IF(D276="","",IFERROR(INDEX(Kategoriat!$B$5:$B$44,MATCH(D276,Kategoriat!$A$5:$A$44,0)),"Tarkista"))</f>
        <v/>
      </c>
      <c r="F276" s="23" t="n"/>
      <c r="G276" s="23" t="n"/>
      <c r="H276" s="27" t="n"/>
      <c r="I276" s="28" t="n"/>
      <c r="J276" s="29" t="str">
        <f>IF(H276="","",IF(OR(Aloitus!$B$8="Ei",AND(E276&lt;&gt;"Tulo",IFERROR(INDEX(Kategoriat!$D$5:$D$44,MATCH(D276,Kategoriat!$A$5:$A$44,0)),"Kyllä")="Ei")),0,ROUND(H276*N(I276)/(1+N(I276)),2)))</f>
        <v/>
      </c>
      <c r="K276" s="29" t="str">
        <f>IF(H276="","",H276-J276)</f>
        <v/>
      </c>
      <c r="L276" s="23" t="n"/>
    </row>
    <row r="277">
      <c r="A277" s="23" t="n"/>
      <c r="B277" s="24" t="n"/>
      <c r="C277" s="25" t="str">
        <f>IF(B277="","",MONTH(B277))</f>
        <v/>
      </c>
      <c r="D277" s="23" t="n"/>
      <c r="E277" s="26" t="str">
        <f>IF(D277="","",IFERROR(INDEX(Kategoriat!$B$5:$B$44,MATCH(D277,Kategoriat!$A$5:$A$44,0)),"Tarkista"))</f>
        <v/>
      </c>
      <c r="F277" s="23" t="n"/>
      <c r="G277" s="23" t="n"/>
      <c r="H277" s="27" t="n"/>
      <c r="I277" s="28" t="n"/>
      <c r="J277" s="29" t="str">
        <f>IF(H277="","",IF(OR(Aloitus!$B$8="Ei",AND(E277&lt;&gt;"Tulo",IFERROR(INDEX(Kategoriat!$D$5:$D$44,MATCH(D277,Kategoriat!$A$5:$A$44,0)),"Kyllä")="Ei")),0,ROUND(H277*N(I277)/(1+N(I277)),2)))</f>
        <v/>
      </c>
      <c r="K277" s="29" t="str">
        <f>IF(H277="","",H277-J277)</f>
        <v/>
      </c>
      <c r="L277" s="23" t="n"/>
    </row>
    <row r="278">
      <c r="A278" s="23" t="n"/>
      <c r="B278" s="24" t="n"/>
      <c r="C278" s="25" t="str">
        <f>IF(B278="","",MONTH(B278))</f>
        <v/>
      </c>
      <c r="D278" s="23" t="n"/>
      <c r="E278" s="26" t="str">
        <f>IF(D278="","",IFERROR(INDEX(Kategoriat!$B$5:$B$44,MATCH(D278,Kategoriat!$A$5:$A$44,0)),"Tarkista"))</f>
        <v/>
      </c>
      <c r="F278" s="23" t="n"/>
      <c r="G278" s="23" t="n"/>
      <c r="H278" s="27" t="n"/>
      <c r="I278" s="28" t="n"/>
      <c r="J278" s="29" t="str">
        <f>IF(H278="","",IF(OR(Aloitus!$B$8="Ei",AND(E278&lt;&gt;"Tulo",IFERROR(INDEX(Kategoriat!$D$5:$D$44,MATCH(D278,Kategoriat!$A$5:$A$44,0)),"Kyllä")="Ei")),0,ROUND(H278*N(I278)/(1+N(I278)),2)))</f>
        <v/>
      </c>
      <c r="K278" s="29" t="str">
        <f>IF(H278="","",H278-J278)</f>
        <v/>
      </c>
      <c r="L278" s="23" t="n"/>
    </row>
    <row r="279">
      <c r="A279" s="23" t="n"/>
      <c r="B279" s="24" t="n"/>
      <c r="C279" s="25" t="str">
        <f>IF(B279="","",MONTH(B279))</f>
        <v/>
      </c>
      <c r="D279" s="23" t="n"/>
      <c r="E279" s="26" t="str">
        <f>IF(D279="","",IFERROR(INDEX(Kategoriat!$B$5:$B$44,MATCH(D279,Kategoriat!$A$5:$A$44,0)),"Tarkista"))</f>
        <v/>
      </c>
      <c r="F279" s="23" t="n"/>
      <c r="G279" s="23" t="n"/>
      <c r="H279" s="27" t="n"/>
      <c r="I279" s="28" t="n"/>
      <c r="J279" s="29" t="str">
        <f>IF(H279="","",IF(OR(Aloitus!$B$8="Ei",AND(E279&lt;&gt;"Tulo",IFERROR(INDEX(Kategoriat!$D$5:$D$44,MATCH(D279,Kategoriat!$A$5:$A$44,0)),"Kyllä")="Ei")),0,ROUND(H279*N(I279)/(1+N(I279)),2)))</f>
        <v/>
      </c>
      <c r="K279" s="29" t="str">
        <f>IF(H279="","",H279-J279)</f>
        <v/>
      </c>
      <c r="L279" s="23" t="n"/>
    </row>
    <row r="280">
      <c r="A280" s="23" t="n"/>
      <c r="B280" s="24" t="n"/>
      <c r="C280" s="25" t="str">
        <f>IF(B280="","",MONTH(B280))</f>
        <v/>
      </c>
      <c r="D280" s="23" t="n"/>
      <c r="E280" s="26" t="str">
        <f>IF(D280="","",IFERROR(INDEX(Kategoriat!$B$5:$B$44,MATCH(D280,Kategoriat!$A$5:$A$44,0)),"Tarkista"))</f>
        <v/>
      </c>
      <c r="F280" s="23" t="n"/>
      <c r="G280" s="23" t="n"/>
      <c r="H280" s="27" t="n"/>
      <c r="I280" s="28" t="n"/>
      <c r="J280" s="29" t="str">
        <f>IF(H280="","",IF(OR(Aloitus!$B$8="Ei",AND(E280&lt;&gt;"Tulo",IFERROR(INDEX(Kategoriat!$D$5:$D$44,MATCH(D280,Kategoriat!$A$5:$A$44,0)),"Kyllä")="Ei")),0,ROUND(H280*N(I280)/(1+N(I280)),2)))</f>
        <v/>
      </c>
      <c r="K280" s="29" t="str">
        <f>IF(H280="","",H280-J280)</f>
        <v/>
      </c>
      <c r="L280" s="23" t="n"/>
    </row>
    <row r="281">
      <c r="A281" s="23" t="n"/>
      <c r="B281" s="24" t="n"/>
      <c r="C281" s="25" t="str">
        <f>IF(B281="","",MONTH(B281))</f>
        <v/>
      </c>
      <c r="D281" s="23" t="n"/>
      <c r="E281" s="26" t="str">
        <f>IF(D281="","",IFERROR(INDEX(Kategoriat!$B$5:$B$44,MATCH(D281,Kategoriat!$A$5:$A$44,0)),"Tarkista"))</f>
        <v/>
      </c>
      <c r="F281" s="23" t="n"/>
      <c r="G281" s="23" t="n"/>
      <c r="H281" s="27" t="n"/>
      <c r="I281" s="28" t="n"/>
      <c r="J281" s="29" t="str">
        <f>IF(H281="","",IF(OR(Aloitus!$B$8="Ei",AND(E281&lt;&gt;"Tulo",IFERROR(INDEX(Kategoriat!$D$5:$D$44,MATCH(D281,Kategoriat!$A$5:$A$44,0)),"Kyllä")="Ei")),0,ROUND(H281*N(I281)/(1+N(I281)),2)))</f>
        <v/>
      </c>
      <c r="K281" s="29" t="str">
        <f>IF(H281="","",H281-J281)</f>
        <v/>
      </c>
      <c r="L281" s="23" t="n"/>
    </row>
    <row r="282">
      <c r="A282" s="23" t="n"/>
      <c r="B282" s="24" t="n"/>
      <c r="C282" s="25" t="str">
        <f>IF(B282="","",MONTH(B282))</f>
        <v/>
      </c>
      <c r="D282" s="23" t="n"/>
      <c r="E282" s="26" t="str">
        <f>IF(D282="","",IFERROR(INDEX(Kategoriat!$B$5:$B$44,MATCH(D282,Kategoriat!$A$5:$A$44,0)),"Tarkista"))</f>
        <v/>
      </c>
      <c r="F282" s="23" t="n"/>
      <c r="G282" s="23" t="n"/>
      <c r="H282" s="27" t="n"/>
      <c r="I282" s="28" t="n"/>
      <c r="J282" s="29" t="str">
        <f>IF(H282="","",IF(OR(Aloitus!$B$8="Ei",AND(E282&lt;&gt;"Tulo",IFERROR(INDEX(Kategoriat!$D$5:$D$44,MATCH(D282,Kategoriat!$A$5:$A$44,0)),"Kyllä")="Ei")),0,ROUND(H282*N(I282)/(1+N(I282)),2)))</f>
        <v/>
      </c>
      <c r="K282" s="29" t="str">
        <f>IF(H282="","",H282-J282)</f>
        <v/>
      </c>
      <c r="L282" s="23" t="n"/>
    </row>
    <row r="283">
      <c r="A283" s="23" t="n"/>
      <c r="B283" s="24" t="n"/>
      <c r="C283" s="25" t="str">
        <f>IF(B283="","",MONTH(B283))</f>
        <v/>
      </c>
      <c r="D283" s="23" t="n"/>
      <c r="E283" s="26" t="str">
        <f>IF(D283="","",IFERROR(INDEX(Kategoriat!$B$5:$B$44,MATCH(D283,Kategoriat!$A$5:$A$44,0)),"Tarkista"))</f>
        <v/>
      </c>
      <c r="F283" s="23" t="n"/>
      <c r="G283" s="23" t="n"/>
      <c r="H283" s="27" t="n"/>
      <c r="I283" s="28" t="n"/>
      <c r="J283" s="29" t="str">
        <f>IF(H283="","",IF(OR(Aloitus!$B$8="Ei",AND(E283&lt;&gt;"Tulo",IFERROR(INDEX(Kategoriat!$D$5:$D$44,MATCH(D283,Kategoriat!$A$5:$A$44,0)),"Kyllä")="Ei")),0,ROUND(H283*N(I283)/(1+N(I283)),2)))</f>
        <v/>
      </c>
      <c r="K283" s="29" t="str">
        <f>IF(H283="","",H283-J283)</f>
        <v/>
      </c>
      <c r="L283" s="23" t="n"/>
    </row>
    <row r="284">
      <c r="A284" s="23" t="n"/>
      <c r="B284" s="24" t="n"/>
      <c r="C284" s="25" t="str">
        <f>IF(B284="","",MONTH(B284))</f>
        <v/>
      </c>
      <c r="D284" s="23" t="n"/>
      <c r="E284" s="26" t="str">
        <f>IF(D284="","",IFERROR(INDEX(Kategoriat!$B$5:$B$44,MATCH(D284,Kategoriat!$A$5:$A$44,0)),"Tarkista"))</f>
        <v/>
      </c>
      <c r="F284" s="23" t="n"/>
      <c r="G284" s="23" t="n"/>
      <c r="H284" s="27" t="n"/>
      <c r="I284" s="28" t="n"/>
      <c r="J284" s="29" t="str">
        <f>IF(H284="","",IF(OR(Aloitus!$B$8="Ei",AND(E284&lt;&gt;"Tulo",IFERROR(INDEX(Kategoriat!$D$5:$D$44,MATCH(D284,Kategoriat!$A$5:$A$44,0)),"Kyllä")="Ei")),0,ROUND(H284*N(I284)/(1+N(I284)),2)))</f>
        <v/>
      </c>
      <c r="K284" s="29" t="str">
        <f>IF(H284="","",H284-J284)</f>
        <v/>
      </c>
      <c r="L284" s="23" t="n"/>
    </row>
    <row r="285">
      <c r="A285" s="23" t="n"/>
      <c r="B285" s="24" t="n"/>
      <c r="C285" s="25" t="str">
        <f>IF(B285="","",MONTH(B285))</f>
        <v/>
      </c>
      <c r="D285" s="23" t="n"/>
      <c r="E285" s="26" t="str">
        <f>IF(D285="","",IFERROR(INDEX(Kategoriat!$B$5:$B$44,MATCH(D285,Kategoriat!$A$5:$A$44,0)),"Tarkista"))</f>
        <v/>
      </c>
      <c r="F285" s="23" t="n"/>
      <c r="G285" s="23" t="n"/>
      <c r="H285" s="27" t="n"/>
      <c r="I285" s="28" t="n"/>
      <c r="J285" s="29" t="str">
        <f>IF(H285="","",IF(OR(Aloitus!$B$8="Ei",AND(E285&lt;&gt;"Tulo",IFERROR(INDEX(Kategoriat!$D$5:$D$44,MATCH(D285,Kategoriat!$A$5:$A$44,0)),"Kyllä")="Ei")),0,ROUND(H285*N(I285)/(1+N(I285)),2)))</f>
        <v/>
      </c>
      <c r="K285" s="29" t="str">
        <f>IF(H285="","",H285-J285)</f>
        <v/>
      </c>
      <c r="L285" s="23" t="n"/>
    </row>
    <row r="286">
      <c r="A286" s="23" t="n"/>
      <c r="B286" s="24" t="n"/>
      <c r="C286" s="25" t="str">
        <f>IF(B286="","",MONTH(B286))</f>
        <v/>
      </c>
      <c r="D286" s="23" t="n"/>
      <c r="E286" s="26" t="str">
        <f>IF(D286="","",IFERROR(INDEX(Kategoriat!$B$5:$B$44,MATCH(D286,Kategoriat!$A$5:$A$44,0)),"Tarkista"))</f>
        <v/>
      </c>
      <c r="F286" s="23" t="n"/>
      <c r="G286" s="23" t="n"/>
      <c r="H286" s="27" t="n"/>
      <c r="I286" s="28" t="n"/>
      <c r="J286" s="29" t="str">
        <f>IF(H286="","",IF(OR(Aloitus!$B$8="Ei",AND(E286&lt;&gt;"Tulo",IFERROR(INDEX(Kategoriat!$D$5:$D$44,MATCH(D286,Kategoriat!$A$5:$A$44,0)),"Kyllä")="Ei")),0,ROUND(H286*N(I286)/(1+N(I286)),2)))</f>
        <v/>
      </c>
      <c r="K286" s="29" t="str">
        <f>IF(H286="","",H286-J286)</f>
        <v/>
      </c>
      <c r="L286" s="23" t="n"/>
    </row>
    <row r="287">
      <c r="A287" s="23" t="n"/>
      <c r="B287" s="24" t="n"/>
      <c r="C287" s="25" t="str">
        <f>IF(B287="","",MONTH(B287))</f>
        <v/>
      </c>
      <c r="D287" s="23" t="n"/>
      <c r="E287" s="26" t="str">
        <f>IF(D287="","",IFERROR(INDEX(Kategoriat!$B$5:$B$44,MATCH(D287,Kategoriat!$A$5:$A$44,0)),"Tarkista"))</f>
        <v/>
      </c>
      <c r="F287" s="23" t="n"/>
      <c r="G287" s="23" t="n"/>
      <c r="H287" s="27" t="n"/>
      <c r="I287" s="28" t="n"/>
      <c r="J287" s="29" t="str">
        <f>IF(H287="","",IF(OR(Aloitus!$B$8="Ei",AND(E287&lt;&gt;"Tulo",IFERROR(INDEX(Kategoriat!$D$5:$D$44,MATCH(D287,Kategoriat!$A$5:$A$44,0)),"Kyllä")="Ei")),0,ROUND(H287*N(I287)/(1+N(I287)),2)))</f>
        <v/>
      </c>
      <c r="K287" s="29" t="str">
        <f>IF(H287="","",H287-J287)</f>
        <v/>
      </c>
      <c r="L287" s="23" t="n"/>
    </row>
    <row r="288">
      <c r="A288" s="23" t="n"/>
      <c r="B288" s="24" t="n"/>
      <c r="C288" s="25" t="str">
        <f>IF(B288="","",MONTH(B288))</f>
        <v/>
      </c>
      <c r="D288" s="23" t="n"/>
      <c r="E288" s="26" t="str">
        <f>IF(D288="","",IFERROR(INDEX(Kategoriat!$B$5:$B$44,MATCH(D288,Kategoriat!$A$5:$A$44,0)),"Tarkista"))</f>
        <v/>
      </c>
      <c r="F288" s="23" t="n"/>
      <c r="G288" s="23" t="n"/>
      <c r="H288" s="27" t="n"/>
      <c r="I288" s="28" t="n"/>
      <c r="J288" s="29" t="str">
        <f>IF(H288="","",IF(OR(Aloitus!$B$8="Ei",AND(E288&lt;&gt;"Tulo",IFERROR(INDEX(Kategoriat!$D$5:$D$44,MATCH(D288,Kategoriat!$A$5:$A$44,0)),"Kyllä")="Ei")),0,ROUND(H288*N(I288)/(1+N(I288)),2)))</f>
        <v/>
      </c>
      <c r="K288" s="29" t="str">
        <f>IF(H288="","",H288-J288)</f>
        <v/>
      </c>
      <c r="L288" s="23" t="n"/>
    </row>
    <row r="289">
      <c r="A289" s="23" t="n"/>
      <c r="B289" s="24" t="n"/>
      <c r="C289" s="25" t="str">
        <f>IF(B289="","",MONTH(B289))</f>
        <v/>
      </c>
      <c r="D289" s="23" t="n"/>
      <c r="E289" s="26" t="str">
        <f>IF(D289="","",IFERROR(INDEX(Kategoriat!$B$5:$B$44,MATCH(D289,Kategoriat!$A$5:$A$44,0)),"Tarkista"))</f>
        <v/>
      </c>
      <c r="F289" s="23" t="n"/>
      <c r="G289" s="23" t="n"/>
      <c r="H289" s="27" t="n"/>
      <c r="I289" s="28" t="n"/>
      <c r="J289" s="29" t="str">
        <f>IF(H289="","",IF(OR(Aloitus!$B$8="Ei",AND(E289&lt;&gt;"Tulo",IFERROR(INDEX(Kategoriat!$D$5:$D$44,MATCH(D289,Kategoriat!$A$5:$A$44,0)),"Kyllä")="Ei")),0,ROUND(H289*N(I289)/(1+N(I289)),2)))</f>
        <v/>
      </c>
      <c r="K289" s="29" t="str">
        <f>IF(H289="","",H289-J289)</f>
        <v/>
      </c>
      <c r="L289" s="23" t="n"/>
    </row>
    <row r="290">
      <c r="A290" s="23" t="n"/>
      <c r="B290" s="24" t="n"/>
      <c r="C290" s="25" t="str">
        <f>IF(B290="","",MONTH(B290))</f>
        <v/>
      </c>
      <c r="D290" s="23" t="n"/>
      <c r="E290" s="26" t="str">
        <f>IF(D290="","",IFERROR(INDEX(Kategoriat!$B$5:$B$44,MATCH(D290,Kategoriat!$A$5:$A$44,0)),"Tarkista"))</f>
        <v/>
      </c>
      <c r="F290" s="23" t="n"/>
      <c r="G290" s="23" t="n"/>
      <c r="H290" s="27" t="n"/>
      <c r="I290" s="28" t="n"/>
      <c r="J290" s="29" t="str">
        <f>IF(H290="","",IF(OR(Aloitus!$B$8="Ei",AND(E290&lt;&gt;"Tulo",IFERROR(INDEX(Kategoriat!$D$5:$D$44,MATCH(D290,Kategoriat!$A$5:$A$44,0)),"Kyllä")="Ei")),0,ROUND(H290*N(I290)/(1+N(I290)),2)))</f>
        <v/>
      </c>
      <c r="K290" s="29" t="str">
        <f>IF(H290="","",H290-J290)</f>
        <v/>
      </c>
      <c r="L290" s="23" t="n"/>
    </row>
    <row r="291">
      <c r="A291" s="23" t="n"/>
      <c r="B291" s="24" t="n"/>
      <c r="C291" s="25" t="str">
        <f>IF(B291="","",MONTH(B291))</f>
        <v/>
      </c>
      <c r="D291" s="23" t="n"/>
      <c r="E291" s="26" t="str">
        <f>IF(D291="","",IFERROR(INDEX(Kategoriat!$B$5:$B$44,MATCH(D291,Kategoriat!$A$5:$A$44,0)),"Tarkista"))</f>
        <v/>
      </c>
      <c r="F291" s="23" t="n"/>
      <c r="G291" s="23" t="n"/>
      <c r="H291" s="27" t="n"/>
      <c r="I291" s="28" t="n"/>
      <c r="J291" s="29" t="str">
        <f>IF(H291="","",IF(OR(Aloitus!$B$8="Ei",AND(E291&lt;&gt;"Tulo",IFERROR(INDEX(Kategoriat!$D$5:$D$44,MATCH(D291,Kategoriat!$A$5:$A$44,0)),"Kyllä")="Ei")),0,ROUND(H291*N(I291)/(1+N(I291)),2)))</f>
        <v/>
      </c>
      <c r="K291" s="29" t="str">
        <f>IF(H291="","",H291-J291)</f>
        <v/>
      </c>
      <c r="L291" s="23" t="n"/>
    </row>
    <row r="292">
      <c r="A292" s="23" t="n"/>
      <c r="B292" s="24" t="n"/>
      <c r="C292" s="25" t="str">
        <f>IF(B292="","",MONTH(B292))</f>
        <v/>
      </c>
      <c r="D292" s="23" t="n"/>
      <c r="E292" s="26" t="str">
        <f>IF(D292="","",IFERROR(INDEX(Kategoriat!$B$5:$B$44,MATCH(D292,Kategoriat!$A$5:$A$44,0)),"Tarkista"))</f>
        <v/>
      </c>
      <c r="F292" s="23" t="n"/>
      <c r="G292" s="23" t="n"/>
      <c r="H292" s="27" t="n"/>
      <c r="I292" s="28" t="n"/>
      <c r="J292" s="29" t="str">
        <f>IF(H292="","",IF(OR(Aloitus!$B$8="Ei",AND(E292&lt;&gt;"Tulo",IFERROR(INDEX(Kategoriat!$D$5:$D$44,MATCH(D292,Kategoriat!$A$5:$A$44,0)),"Kyllä")="Ei")),0,ROUND(H292*N(I292)/(1+N(I292)),2)))</f>
        <v/>
      </c>
      <c r="K292" s="29" t="str">
        <f>IF(H292="","",H292-J292)</f>
        <v/>
      </c>
      <c r="L292" s="23" t="n"/>
    </row>
    <row r="293">
      <c r="A293" s="23" t="n"/>
      <c r="B293" s="24" t="n"/>
      <c r="C293" s="25" t="str">
        <f>IF(B293="","",MONTH(B293))</f>
        <v/>
      </c>
      <c r="D293" s="23" t="n"/>
      <c r="E293" s="26" t="str">
        <f>IF(D293="","",IFERROR(INDEX(Kategoriat!$B$5:$B$44,MATCH(D293,Kategoriat!$A$5:$A$44,0)),"Tarkista"))</f>
        <v/>
      </c>
      <c r="F293" s="23" t="n"/>
      <c r="G293" s="23" t="n"/>
      <c r="H293" s="27" t="n"/>
      <c r="I293" s="28" t="n"/>
      <c r="J293" s="29" t="str">
        <f>IF(H293="","",IF(OR(Aloitus!$B$8="Ei",AND(E293&lt;&gt;"Tulo",IFERROR(INDEX(Kategoriat!$D$5:$D$44,MATCH(D293,Kategoriat!$A$5:$A$44,0)),"Kyllä")="Ei")),0,ROUND(H293*N(I293)/(1+N(I293)),2)))</f>
        <v/>
      </c>
      <c r="K293" s="29" t="str">
        <f>IF(H293="","",H293-J293)</f>
        <v/>
      </c>
      <c r="L293" s="23" t="n"/>
    </row>
    <row r="294">
      <c r="A294" s="23" t="n"/>
      <c r="B294" s="24" t="n"/>
      <c r="C294" s="25" t="str">
        <f>IF(B294="","",MONTH(B294))</f>
        <v/>
      </c>
      <c r="D294" s="23" t="n"/>
      <c r="E294" s="26" t="str">
        <f>IF(D294="","",IFERROR(INDEX(Kategoriat!$B$5:$B$44,MATCH(D294,Kategoriat!$A$5:$A$44,0)),"Tarkista"))</f>
        <v/>
      </c>
      <c r="F294" s="23" t="n"/>
      <c r="G294" s="23" t="n"/>
      <c r="H294" s="27" t="n"/>
      <c r="I294" s="28" t="n"/>
      <c r="J294" s="29" t="str">
        <f>IF(H294="","",IF(OR(Aloitus!$B$8="Ei",AND(E294&lt;&gt;"Tulo",IFERROR(INDEX(Kategoriat!$D$5:$D$44,MATCH(D294,Kategoriat!$A$5:$A$44,0)),"Kyllä")="Ei")),0,ROUND(H294*N(I294)/(1+N(I294)),2)))</f>
        <v/>
      </c>
      <c r="K294" s="29" t="str">
        <f>IF(H294="","",H294-J294)</f>
        <v/>
      </c>
      <c r="L294" s="23" t="n"/>
    </row>
    <row r="295">
      <c r="A295" s="23" t="n"/>
      <c r="B295" s="24" t="n"/>
      <c r="C295" s="25" t="str">
        <f>IF(B295="","",MONTH(B295))</f>
        <v/>
      </c>
      <c r="D295" s="23" t="n"/>
      <c r="E295" s="26" t="str">
        <f>IF(D295="","",IFERROR(INDEX(Kategoriat!$B$5:$B$44,MATCH(D295,Kategoriat!$A$5:$A$44,0)),"Tarkista"))</f>
        <v/>
      </c>
      <c r="F295" s="23" t="n"/>
      <c r="G295" s="23" t="n"/>
      <c r="H295" s="27" t="n"/>
      <c r="I295" s="28" t="n"/>
      <c r="J295" s="29" t="str">
        <f>IF(H295="","",IF(OR(Aloitus!$B$8="Ei",AND(E295&lt;&gt;"Tulo",IFERROR(INDEX(Kategoriat!$D$5:$D$44,MATCH(D295,Kategoriat!$A$5:$A$44,0)),"Kyllä")="Ei")),0,ROUND(H295*N(I295)/(1+N(I295)),2)))</f>
        <v/>
      </c>
      <c r="K295" s="29" t="str">
        <f>IF(H295="","",H295-J295)</f>
        <v/>
      </c>
      <c r="L295" s="23" t="n"/>
    </row>
    <row r="296">
      <c r="A296" s="23" t="n"/>
      <c r="B296" s="24" t="n"/>
      <c r="C296" s="25" t="str">
        <f>IF(B296="","",MONTH(B296))</f>
        <v/>
      </c>
      <c r="D296" s="23" t="n"/>
      <c r="E296" s="26" t="str">
        <f>IF(D296="","",IFERROR(INDEX(Kategoriat!$B$5:$B$44,MATCH(D296,Kategoriat!$A$5:$A$44,0)),"Tarkista"))</f>
        <v/>
      </c>
      <c r="F296" s="23" t="n"/>
      <c r="G296" s="23" t="n"/>
      <c r="H296" s="27" t="n"/>
      <c r="I296" s="28" t="n"/>
      <c r="J296" s="29" t="str">
        <f>IF(H296="","",IF(OR(Aloitus!$B$8="Ei",AND(E296&lt;&gt;"Tulo",IFERROR(INDEX(Kategoriat!$D$5:$D$44,MATCH(D296,Kategoriat!$A$5:$A$44,0)),"Kyllä")="Ei")),0,ROUND(H296*N(I296)/(1+N(I296)),2)))</f>
        <v/>
      </c>
      <c r="K296" s="29" t="str">
        <f>IF(H296="","",H296-J296)</f>
        <v/>
      </c>
      <c r="L296" s="23" t="n"/>
    </row>
    <row r="297">
      <c r="A297" s="23" t="n"/>
      <c r="B297" s="24" t="n"/>
      <c r="C297" s="25" t="str">
        <f>IF(B297="","",MONTH(B297))</f>
        <v/>
      </c>
      <c r="D297" s="23" t="n"/>
      <c r="E297" s="26" t="str">
        <f>IF(D297="","",IFERROR(INDEX(Kategoriat!$B$5:$B$44,MATCH(D297,Kategoriat!$A$5:$A$44,0)),"Tarkista"))</f>
        <v/>
      </c>
      <c r="F297" s="23" t="n"/>
      <c r="G297" s="23" t="n"/>
      <c r="H297" s="27" t="n"/>
      <c r="I297" s="28" t="n"/>
      <c r="J297" s="29" t="str">
        <f>IF(H297="","",IF(OR(Aloitus!$B$8="Ei",AND(E297&lt;&gt;"Tulo",IFERROR(INDEX(Kategoriat!$D$5:$D$44,MATCH(D297,Kategoriat!$A$5:$A$44,0)),"Kyllä")="Ei")),0,ROUND(H297*N(I297)/(1+N(I297)),2)))</f>
        <v/>
      </c>
      <c r="K297" s="29" t="str">
        <f>IF(H297="","",H297-J297)</f>
        <v/>
      </c>
      <c r="L297" s="23" t="n"/>
    </row>
    <row r="298">
      <c r="A298" s="23" t="n"/>
      <c r="B298" s="24" t="n"/>
      <c r="C298" s="25" t="str">
        <f>IF(B298="","",MONTH(B298))</f>
        <v/>
      </c>
      <c r="D298" s="23" t="n"/>
      <c r="E298" s="26" t="str">
        <f>IF(D298="","",IFERROR(INDEX(Kategoriat!$B$5:$B$44,MATCH(D298,Kategoriat!$A$5:$A$44,0)),"Tarkista"))</f>
        <v/>
      </c>
      <c r="F298" s="23" t="n"/>
      <c r="G298" s="23" t="n"/>
      <c r="H298" s="27" t="n"/>
      <c r="I298" s="28" t="n"/>
      <c r="J298" s="29" t="str">
        <f>IF(H298="","",IF(OR(Aloitus!$B$8="Ei",AND(E298&lt;&gt;"Tulo",IFERROR(INDEX(Kategoriat!$D$5:$D$44,MATCH(D298,Kategoriat!$A$5:$A$44,0)),"Kyllä")="Ei")),0,ROUND(H298*N(I298)/(1+N(I298)),2)))</f>
        <v/>
      </c>
      <c r="K298" s="29" t="str">
        <f>IF(H298="","",H298-J298)</f>
        <v/>
      </c>
      <c r="L298" s="23" t="n"/>
    </row>
    <row r="299">
      <c r="A299" s="23" t="n"/>
      <c r="B299" s="24" t="n"/>
      <c r="C299" s="25" t="str">
        <f>IF(B299="","",MONTH(B299))</f>
        <v/>
      </c>
      <c r="D299" s="23" t="n"/>
      <c r="E299" s="26" t="str">
        <f>IF(D299="","",IFERROR(INDEX(Kategoriat!$B$5:$B$44,MATCH(D299,Kategoriat!$A$5:$A$44,0)),"Tarkista"))</f>
        <v/>
      </c>
      <c r="F299" s="23" t="n"/>
      <c r="G299" s="23" t="n"/>
      <c r="H299" s="27" t="n"/>
      <c r="I299" s="28" t="n"/>
      <c r="J299" s="29" t="str">
        <f>IF(H299="","",IF(OR(Aloitus!$B$8="Ei",AND(E299&lt;&gt;"Tulo",IFERROR(INDEX(Kategoriat!$D$5:$D$44,MATCH(D299,Kategoriat!$A$5:$A$44,0)),"Kyllä")="Ei")),0,ROUND(H299*N(I299)/(1+N(I299)),2)))</f>
        <v/>
      </c>
      <c r="K299" s="29" t="str">
        <f>IF(H299="","",H299-J299)</f>
        <v/>
      </c>
      <c r="L299" s="23" t="n"/>
    </row>
    <row r="300">
      <c r="A300" s="23" t="n"/>
      <c r="B300" s="24" t="n"/>
      <c r="C300" s="25" t="str">
        <f>IF(B300="","",MONTH(B300))</f>
        <v/>
      </c>
      <c r="D300" s="23" t="n"/>
      <c r="E300" s="26" t="str">
        <f>IF(D300="","",IFERROR(INDEX(Kategoriat!$B$5:$B$44,MATCH(D300,Kategoriat!$A$5:$A$44,0)),"Tarkista"))</f>
        <v/>
      </c>
      <c r="F300" s="23" t="n"/>
      <c r="G300" s="23" t="n"/>
      <c r="H300" s="27" t="n"/>
      <c r="I300" s="28" t="n"/>
      <c r="J300" s="29" t="str">
        <f>IF(H300="","",IF(OR(Aloitus!$B$8="Ei",AND(E300&lt;&gt;"Tulo",IFERROR(INDEX(Kategoriat!$D$5:$D$44,MATCH(D300,Kategoriat!$A$5:$A$44,0)),"Kyllä")="Ei")),0,ROUND(H300*N(I300)/(1+N(I300)),2)))</f>
        <v/>
      </c>
      <c r="K300" s="29" t="str">
        <f>IF(H300="","",H300-J300)</f>
        <v/>
      </c>
      <c r="L300" s="23" t="n"/>
    </row>
    <row r="301">
      <c r="A301" s="23" t="n"/>
      <c r="B301" s="24" t="n"/>
      <c r="C301" s="25" t="str">
        <f>IF(B301="","",MONTH(B301))</f>
        <v/>
      </c>
      <c r="D301" s="23" t="n"/>
      <c r="E301" s="26" t="str">
        <f>IF(D301="","",IFERROR(INDEX(Kategoriat!$B$5:$B$44,MATCH(D301,Kategoriat!$A$5:$A$44,0)),"Tarkista"))</f>
        <v/>
      </c>
      <c r="F301" s="23" t="n"/>
      <c r="G301" s="23" t="n"/>
      <c r="H301" s="27" t="n"/>
      <c r="I301" s="28" t="n"/>
      <c r="J301" s="29" t="str">
        <f>IF(H301="","",IF(OR(Aloitus!$B$8="Ei",AND(E301&lt;&gt;"Tulo",IFERROR(INDEX(Kategoriat!$D$5:$D$44,MATCH(D301,Kategoriat!$A$5:$A$44,0)),"Kyllä")="Ei")),0,ROUND(H301*N(I301)/(1+N(I301)),2)))</f>
        <v/>
      </c>
      <c r="K301" s="29" t="str">
        <f>IF(H301="","",H301-J301)</f>
        <v/>
      </c>
      <c r="L301" s="23" t="n"/>
    </row>
    <row r="302">
      <c r="A302" s="23" t="n"/>
      <c r="B302" s="24" t="n"/>
      <c r="C302" s="25" t="str">
        <f>IF(B302="","",MONTH(B302))</f>
        <v/>
      </c>
      <c r="D302" s="23" t="n"/>
      <c r="E302" s="26" t="str">
        <f>IF(D302="","",IFERROR(INDEX(Kategoriat!$B$5:$B$44,MATCH(D302,Kategoriat!$A$5:$A$44,0)),"Tarkista"))</f>
        <v/>
      </c>
      <c r="F302" s="23" t="n"/>
      <c r="G302" s="23" t="n"/>
      <c r="H302" s="27" t="n"/>
      <c r="I302" s="28" t="n"/>
      <c r="J302" s="29" t="str">
        <f>IF(H302="","",IF(OR(Aloitus!$B$8="Ei",AND(E302&lt;&gt;"Tulo",IFERROR(INDEX(Kategoriat!$D$5:$D$44,MATCH(D302,Kategoriat!$A$5:$A$44,0)),"Kyllä")="Ei")),0,ROUND(H302*N(I302)/(1+N(I302)),2)))</f>
        <v/>
      </c>
      <c r="K302" s="29" t="str">
        <f>IF(H302="","",H302-J302)</f>
        <v/>
      </c>
      <c r="L302" s="23" t="n"/>
    </row>
    <row r="303">
      <c r="A303" s="23" t="n"/>
      <c r="B303" s="24" t="n"/>
      <c r="C303" s="25" t="str">
        <f>IF(B303="","",MONTH(B303))</f>
        <v/>
      </c>
      <c r="D303" s="23" t="n"/>
      <c r="E303" s="26" t="str">
        <f>IF(D303="","",IFERROR(INDEX(Kategoriat!$B$5:$B$44,MATCH(D303,Kategoriat!$A$5:$A$44,0)),"Tarkista"))</f>
        <v/>
      </c>
      <c r="F303" s="23" t="n"/>
      <c r="G303" s="23" t="n"/>
      <c r="H303" s="27" t="n"/>
      <c r="I303" s="28" t="n"/>
      <c r="J303" s="29" t="str">
        <f>IF(H303="","",IF(OR(Aloitus!$B$8="Ei",AND(E303&lt;&gt;"Tulo",IFERROR(INDEX(Kategoriat!$D$5:$D$44,MATCH(D303,Kategoriat!$A$5:$A$44,0)),"Kyllä")="Ei")),0,ROUND(H303*N(I303)/(1+N(I303)),2)))</f>
        <v/>
      </c>
      <c r="K303" s="29" t="str">
        <f>IF(H303="","",H303-J303)</f>
        <v/>
      </c>
      <c r="L303" s="23" t="n"/>
    </row>
    <row r="304">
      <c r="A304" s="23" t="n"/>
      <c r="B304" s="24" t="n"/>
      <c r="C304" s="25" t="str">
        <f>IF(B304="","",MONTH(B304))</f>
        <v/>
      </c>
      <c r="D304" s="23" t="n"/>
      <c r="E304" s="26" t="str">
        <f>IF(D304="","",IFERROR(INDEX(Kategoriat!$B$5:$B$44,MATCH(D304,Kategoriat!$A$5:$A$44,0)),"Tarkista"))</f>
        <v/>
      </c>
      <c r="F304" s="23" t="n"/>
      <c r="G304" s="23" t="n"/>
      <c r="H304" s="27" t="n"/>
      <c r="I304" s="28" t="n"/>
      <c r="J304" s="29" t="str">
        <f>IF(H304="","",IF(OR(Aloitus!$B$8="Ei",AND(E304&lt;&gt;"Tulo",IFERROR(INDEX(Kategoriat!$D$5:$D$44,MATCH(D304,Kategoriat!$A$5:$A$44,0)),"Kyllä")="Ei")),0,ROUND(H304*N(I304)/(1+N(I304)),2)))</f>
        <v/>
      </c>
      <c r="K304" s="29" t="str">
        <f>IF(H304="","",H304-J304)</f>
        <v/>
      </c>
      <c r="L304" s="23" t="n"/>
    </row>
    <row r="305">
      <c r="A305" s="23" t="n"/>
      <c r="B305" s="24" t="n"/>
      <c r="C305" s="25" t="str">
        <f>IF(B305="","",MONTH(B305))</f>
        <v/>
      </c>
      <c r="D305" s="23" t="n"/>
      <c r="E305" s="26" t="str">
        <f>IF(D305="","",IFERROR(INDEX(Kategoriat!$B$5:$B$44,MATCH(D305,Kategoriat!$A$5:$A$44,0)),"Tarkista"))</f>
        <v/>
      </c>
      <c r="F305" s="23" t="n"/>
      <c r="G305" s="23" t="n"/>
      <c r="H305" s="27" t="n"/>
      <c r="I305" s="28" t="n"/>
      <c r="J305" s="29" t="str">
        <f>IF(H305="","",IF(OR(Aloitus!$B$8="Ei",AND(E305&lt;&gt;"Tulo",IFERROR(INDEX(Kategoriat!$D$5:$D$44,MATCH(D305,Kategoriat!$A$5:$A$44,0)),"Kyllä")="Ei")),0,ROUND(H305*N(I305)/(1+N(I305)),2)))</f>
        <v/>
      </c>
      <c r="K305" s="29" t="str">
        <f>IF(H305="","",H305-J305)</f>
        <v/>
      </c>
      <c r="L305" s="23" t="n"/>
    </row>
    <row r="306">
      <c r="A306" s="23" t="n"/>
      <c r="B306" s="24" t="n"/>
      <c r="C306" s="25" t="str">
        <f>IF(B306="","",MONTH(B306))</f>
        <v/>
      </c>
      <c r="D306" s="23" t="n"/>
      <c r="E306" s="26" t="str">
        <f>IF(D306="","",IFERROR(INDEX(Kategoriat!$B$5:$B$44,MATCH(D306,Kategoriat!$A$5:$A$44,0)),"Tarkista"))</f>
        <v/>
      </c>
      <c r="F306" s="23" t="n"/>
      <c r="G306" s="23" t="n"/>
      <c r="H306" s="27" t="n"/>
      <c r="I306" s="28" t="n"/>
      <c r="J306" s="29" t="str">
        <f>IF(H306="","",IF(OR(Aloitus!$B$8="Ei",AND(E306&lt;&gt;"Tulo",IFERROR(INDEX(Kategoriat!$D$5:$D$44,MATCH(D306,Kategoriat!$A$5:$A$44,0)),"Kyllä")="Ei")),0,ROUND(H306*N(I306)/(1+N(I306)),2)))</f>
        <v/>
      </c>
      <c r="K306" s="29" t="str">
        <f>IF(H306="","",H306-J306)</f>
        <v/>
      </c>
      <c r="L306" s="23" t="n"/>
    </row>
    <row r="307">
      <c r="A307" s="23" t="n"/>
      <c r="B307" s="24" t="n"/>
      <c r="C307" s="25" t="str">
        <f>IF(B307="","",MONTH(B307))</f>
        <v/>
      </c>
      <c r="D307" s="23" t="n"/>
      <c r="E307" s="26" t="str">
        <f>IF(D307="","",IFERROR(INDEX(Kategoriat!$B$5:$B$44,MATCH(D307,Kategoriat!$A$5:$A$44,0)),"Tarkista"))</f>
        <v/>
      </c>
      <c r="F307" s="23" t="n"/>
      <c r="G307" s="23" t="n"/>
      <c r="H307" s="27" t="n"/>
      <c r="I307" s="28" t="n"/>
      <c r="J307" s="29" t="str">
        <f>IF(H307="","",IF(OR(Aloitus!$B$8="Ei",AND(E307&lt;&gt;"Tulo",IFERROR(INDEX(Kategoriat!$D$5:$D$44,MATCH(D307,Kategoriat!$A$5:$A$44,0)),"Kyllä")="Ei")),0,ROUND(H307*N(I307)/(1+N(I307)),2)))</f>
        <v/>
      </c>
      <c r="K307" s="29" t="str">
        <f>IF(H307="","",H307-J307)</f>
        <v/>
      </c>
      <c r="L307" s="23" t="n"/>
    </row>
    <row r="308">
      <c r="A308" s="23" t="n"/>
      <c r="B308" s="24" t="n"/>
      <c r="C308" s="25" t="str">
        <f>IF(B308="","",MONTH(B308))</f>
        <v/>
      </c>
      <c r="D308" s="23" t="n"/>
      <c r="E308" s="26" t="str">
        <f>IF(D308="","",IFERROR(INDEX(Kategoriat!$B$5:$B$44,MATCH(D308,Kategoriat!$A$5:$A$44,0)),"Tarkista"))</f>
        <v/>
      </c>
      <c r="F308" s="23" t="n"/>
      <c r="G308" s="23" t="n"/>
      <c r="H308" s="27" t="n"/>
      <c r="I308" s="28" t="n"/>
      <c r="J308" s="29" t="str">
        <f>IF(H308="","",IF(OR(Aloitus!$B$8="Ei",AND(E308&lt;&gt;"Tulo",IFERROR(INDEX(Kategoriat!$D$5:$D$44,MATCH(D308,Kategoriat!$A$5:$A$44,0)),"Kyllä")="Ei")),0,ROUND(H308*N(I308)/(1+N(I308)),2)))</f>
        <v/>
      </c>
      <c r="K308" s="29" t="str">
        <f>IF(H308="","",H308-J308)</f>
        <v/>
      </c>
      <c r="L308" s="23" t="n"/>
    </row>
    <row r="309">
      <c r="A309" s="23" t="n"/>
      <c r="B309" s="24" t="n"/>
      <c r="C309" s="25" t="str">
        <f>IF(B309="","",MONTH(B309))</f>
        <v/>
      </c>
      <c r="D309" s="23" t="n"/>
      <c r="E309" s="26" t="str">
        <f>IF(D309="","",IFERROR(INDEX(Kategoriat!$B$5:$B$44,MATCH(D309,Kategoriat!$A$5:$A$44,0)),"Tarkista"))</f>
        <v/>
      </c>
      <c r="F309" s="23" t="n"/>
      <c r="G309" s="23" t="n"/>
      <c r="H309" s="27" t="n"/>
      <c r="I309" s="28" t="n"/>
      <c r="J309" s="29" t="str">
        <f>IF(H309="","",IF(OR(Aloitus!$B$8="Ei",AND(E309&lt;&gt;"Tulo",IFERROR(INDEX(Kategoriat!$D$5:$D$44,MATCH(D309,Kategoriat!$A$5:$A$44,0)),"Kyllä")="Ei")),0,ROUND(H309*N(I309)/(1+N(I309)),2)))</f>
        <v/>
      </c>
      <c r="K309" s="29" t="str">
        <f>IF(H309="","",H309-J309)</f>
        <v/>
      </c>
      <c r="L309" s="23" t="n"/>
    </row>
    <row r="310">
      <c r="A310" s="23" t="n"/>
      <c r="B310" s="24" t="n"/>
      <c r="C310" s="25" t="str">
        <f>IF(B310="","",MONTH(B310))</f>
        <v/>
      </c>
      <c r="D310" s="23" t="n"/>
      <c r="E310" s="26" t="str">
        <f>IF(D310="","",IFERROR(INDEX(Kategoriat!$B$5:$B$44,MATCH(D310,Kategoriat!$A$5:$A$44,0)),"Tarkista"))</f>
        <v/>
      </c>
      <c r="F310" s="23" t="n"/>
      <c r="G310" s="23" t="n"/>
      <c r="H310" s="27" t="n"/>
      <c r="I310" s="28" t="n"/>
      <c r="J310" s="29" t="str">
        <f>IF(H310="","",IF(OR(Aloitus!$B$8="Ei",AND(E310&lt;&gt;"Tulo",IFERROR(INDEX(Kategoriat!$D$5:$D$44,MATCH(D310,Kategoriat!$A$5:$A$44,0)),"Kyllä")="Ei")),0,ROUND(H310*N(I310)/(1+N(I310)),2)))</f>
        <v/>
      </c>
      <c r="K310" s="29" t="str">
        <f>IF(H310="","",H310-J310)</f>
        <v/>
      </c>
      <c r="L310" s="23" t="n"/>
    </row>
    <row r="311">
      <c r="A311" s="23" t="n"/>
      <c r="B311" s="24" t="n"/>
      <c r="C311" s="25" t="str">
        <f>IF(B311="","",MONTH(B311))</f>
        <v/>
      </c>
      <c r="D311" s="23" t="n"/>
      <c r="E311" s="26" t="str">
        <f>IF(D311="","",IFERROR(INDEX(Kategoriat!$B$5:$B$44,MATCH(D311,Kategoriat!$A$5:$A$44,0)),"Tarkista"))</f>
        <v/>
      </c>
      <c r="F311" s="23" t="n"/>
      <c r="G311" s="23" t="n"/>
      <c r="H311" s="27" t="n"/>
      <c r="I311" s="28" t="n"/>
      <c r="J311" s="29" t="str">
        <f>IF(H311="","",IF(OR(Aloitus!$B$8="Ei",AND(E311&lt;&gt;"Tulo",IFERROR(INDEX(Kategoriat!$D$5:$D$44,MATCH(D311,Kategoriat!$A$5:$A$44,0)),"Kyllä")="Ei")),0,ROUND(H311*N(I311)/(1+N(I311)),2)))</f>
        <v/>
      </c>
      <c r="K311" s="29" t="str">
        <f>IF(H311="","",H311-J311)</f>
        <v/>
      </c>
      <c r="L311" s="23" t="n"/>
    </row>
    <row r="312">
      <c r="A312" s="23" t="n"/>
      <c r="B312" s="24" t="n"/>
      <c r="C312" s="25" t="str">
        <f>IF(B312="","",MONTH(B312))</f>
        <v/>
      </c>
      <c r="D312" s="23" t="n"/>
      <c r="E312" s="26" t="str">
        <f>IF(D312="","",IFERROR(INDEX(Kategoriat!$B$5:$B$44,MATCH(D312,Kategoriat!$A$5:$A$44,0)),"Tarkista"))</f>
        <v/>
      </c>
      <c r="F312" s="23" t="n"/>
      <c r="G312" s="23" t="n"/>
      <c r="H312" s="27" t="n"/>
      <c r="I312" s="28" t="n"/>
      <c r="J312" s="29" t="str">
        <f>IF(H312="","",IF(OR(Aloitus!$B$8="Ei",AND(E312&lt;&gt;"Tulo",IFERROR(INDEX(Kategoriat!$D$5:$D$44,MATCH(D312,Kategoriat!$A$5:$A$44,0)),"Kyllä")="Ei")),0,ROUND(H312*N(I312)/(1+N(I312)),2)))</f>
        <v/>
      </c>
      <c r="K312" s="29" t="str">
        <f>IF(H312="","",H312-J312)</f>
        <v/>
      </c>
      <c r="L312" s="23" t="n"/>
    </row>
    <row r="313">
      <c r="A313" s="23" t="n"/>
      <c r="B313" s="24" t="n"/>
      <c r="C313" s="25" t="str">
        <f>IF(B313="","",MONTH(B313))</f>
        <v/>
      </c>
      <c r="D313" s="23" t="n"/>
      <c r="E313" s="26" t="str">
        <f>IF(D313="","",IFERROR(INDEX(Kategoriat!$B$5:$B$44,MATCH(D313,Kategoriat!$A$5:$A$44,0)),"Tarkista"))</f>
        <v/>
      </c>
      <c r="F313" s="23" t="n"/>
      <c r="G313" s="23" t="n"/>
      <c r="H313" s="27" t="n"/>
      <c r="I313" s="28" t="n"/>
      <c r="J313" s="29" t="str">
        <f>IF(H313="","",IF(OR(Aloitus!$B$8="Ei",AND(E313&lt;&gt;"Tulo",IFERROR(INDEX(Kategoriat!$D$5:$D$44,MATCH(D313,Kategoriat!$A$5:$A$44,0)),"Kyllä")="Ei")),0,ROUND(H313*N(I313)/(1+N(I313)),2)))</f>
        <v/>
      </c>
      <c r="K313" s="29" t="str">
        <f>IF(H313="","",H313-J313)</f>
        <v/>
      </c>
      <c r="L313" s="23" t="n"/>
    </row>
    <row r="314">
      <c r="A314" s="23" t="n"/>
      <c r="B314" s="24" t="n"/>
      <c r="C314" s="25" t="str">
        <f>IF(B314="","",MONTH(B314))</f>
        <v/>
      </c>
      <c r="D314" s="23" t="n"/>
      <c r="E314" s="26" t="str">
        <f>IF(D314="","",IFERROR(INDEX(Kategoriat!$B$5:$B$44,MATCH(D314,Kategoriat!$A$5:$A$44,0)),"Tarkista"))</f>
        <v/>
      </c>
      <c r="F314" s="23" t="n"/>
      <c r="G314" s="23" t="n"/>
      <c r="H314" s="27" t="n"/>
      <c r="I314" s="28" t="n"/>
      <c r="J314" s="29" t="str">
        <f>IF(H314="","",IF(OR(Aloitus!$B$8="Ei",AND(E314&lt;&gt;"Tulo",IFERROR(INDEX(Kategoriat!$D$5:$D$44,MATCH(D314,Kategoriat!$A$5:$A$44,0)),"Kyllä")="Ei")),0,ROUND(H314*N(I314)/(1+N(I314)),2)))</f>
        <v/>
      </c>
      <c r="K314" s="29" t="str">
        <f>IF(H314="","",H314-J314)</f>
        <v/>
      </c>
      <c r="L314" s="23" t="n"/>
    </row>
    <row r="315">
      <c r="A315" s="23" t="n"/>
      <c r="B315" s="24" t="n"/>
      <c r="C315" s="25" t="str">
        <f>IF(B315="","",MONTH(B315))</f>
        <v/>
      </c>
      <c r="D315" s="23" t="n"/>
      <c r="E315" s="26" t="str">
        <f>IF(D315="","",IFERROR(INDEX(Kategoriat!$B$5:$B$44,MATCH(D315,Kategoriat!$A$5:$A$44,0)),"Tarkista"))</f>
        <v/>
      </c>
      <c r="F315" s="23" t="n"/>
      <c r="G315" s="23" t="n"/>
      <c r="H315" s="27" t="n"/>
      <c r="I315" s="28" t="n"/>
      <c r="J315" s="29" t="str">
        <f>IF(H315="","",IF(OR(Aloitus!$B$8="Ei",AND(E315&lt;&gt;"Tulo",IFERROR(INDEX(Kategoriat!$D$5:$D$44,MATCH(D315,Kategoriat!$A$5:$A$44,0)),"Kyllä")="Ei")),0,ROUND(H315*N(I315)/(1+N(I315)),2)))</f>
        <v/>
      </c>
      <c r="K315" s="29" t="str">
        <f>IF(H315="","",H315-J315)</f>
        <v/>
      </c>
      <c r="L315" s="23" t="n"/>
    </row>
    <row r="316">
      <c r="A316" s="23" t="n"/>
      <c r="B316" s="24" t="n"/>
      <c r="C316" s="25" t="str">
        <f>IF(B316="","",MONTH(B316))</f>
        <v/>
      </c>
      <c r="D316" s="23" t="n"/>
      <c r="E316" s="26" t="str">
        <f>IF(D316="","",IFERROR(INDEX(Kategoriat!$B$5:$B$44,MATCH(D316,Kategoriat!$A$5:$A$44,0)),"Tarkista"))</f>
        <v/>
      </c>
      <c r="F316" s="23" t="n"/>
      <c r="G316" s="23" t="n"/>
      <c r="H316" s="27" t="n"/>
      <c r="I316" s="28" t="n"/>
      <c r="J316" s="29" t="str">
        <f>IF(H316="","",IF(OR(Aloitus!$B$8="Ei",AND(E316&lt;&gt;"Tulo",IFERROR(INDEX(Kategoriat!$D$5:$D$44,MATCH(D316,Kategoriat!$A$5:$A$44,0)),"Kyllä")="Ei")),0,ROUND(H316*N(I316)/(1+N(I316)),2)))</f>
        <v/>
      </c>
      <c r="K316" s="29" t="str">
        <f>IF(H316="","",H316-J316)</f>
        <v/>
      </c>
      <c r="L316" s="23" t="n"/>
    </row>
    <row r="317">
      <c r="A317" s="23" t="n"/>
      <c r="B317" s="24" t="n"/>
      <c r="C317" s="25" t="str">
        <f>IF(B317="","",MONTH(B317))</f>
        <v/>
      </c>
      <c r="D317" s="23" t="n"/>
      <c r="E317" s="26" t="str">
        <f>IF(D317="","",IFERROR(INDEX(Kategoriat!$B$5:$B$44,MATCH(D317,Kategoriat!$A$5:$A$44,0)),"Tarkista"))</f>
        <v/>
      </c>
      <c r="F317" s="23" t="n"/>
      <c r="G317" s="23" t="n"/>
      <c r="H317" s="27" t="n"/>
      <c r="I317" s="28" t="n"/>
      <c r="J317" s="29" t="str">
        <f>IF(H317="","",IF(OR(Aloitus!$B$8="Ei",AND(E317&lt;&gt;"Tulo",IFERROR(INDEX(Kategoriat!$D$5:$D$44,MATCH(D317,Kategoriat!$A$5:$A$44,0)),"Kyllä")="Ei")),0,ROUND(H317*N(I317)/(1+N(I317)),2)))</f>
        <v/>
      </c>
      <c r="K317" s="29" t="str">
        <f>IF(H317="","",H317-J317)</f>
        <v/>
      </c>
      <c r="L317" s="23" t="n"/>
    </row>
    <row r="318">
      <c r="A318" s="23" t="n"/>
      <c r="B318" s="24" t="n"/>
      <c r="C318" s="25" t="str">
        <f>IF(B318="","",MONTH(B318))</f>
        <v/>
      </c>
      <c r="D318" s="23" t="n"/>
      <c r="E318" s="26" t="str">
        <f>IF(D318="","",IFERROR(INDEX(Kategoriat!$B$5:$B$44,MATCH(D318,Kategoriat!$A$5:$A$44,0)),"Tarkista"))</f>
        <v/>
      </c>
      <c r="F318" s="23" t="n"/>
      <c r="G318" s="23" t="n"/>
      <c r="H318" s="27" t="n"/>
      <c r="I318" s="28" t="n"/>
      <c r="J318" s="29" t="str">
        <f>IF(H318="","",IF(OR(Aloitus!$B$8="Ei",AND(E318&lt;&gt;"Tulo",IFERROR(INDEX(Kategoriat!$D$5:$D$44,MATCH(D318,Kategoriat!$A$5:$A$44,0)),"Kyllä")="Ei")),0,ROUND(H318*N(I318)/(1+N(I318)),2)))</f>
        <v/>
      </c>
      <c r="K318" s="29" t="str">
        <f>IF(H318="","",H318-J318)</f>
        <v/>
      </c>
      <c r="L318" s="23" t="n"/>
    </row>
    <row r="319">
      <c r="A319" s="23" t="n"/>
      <c r="B319" s="24" t="n"/>
      <c r="C319" s="25" t="str">
        <f>IF(B319="","",MONTH(B319))</f>
        <v/>
      </c>
      <c r="D319" s="23" t="n"/>
      <c r="E319" s="26" t="str">
        <f>IF(D319="","",IFERROR(INDEX(Kategoriat!$B$5:$B$44,MATCH(D319,Kategoriat!$A$5:$A$44,0)),"Tarkista"))</f>
        <v/>
      </c>
      <c r="F319" s="23" t="n"/>
      <c r="G319" s="23" t="n"/>
      <c r="H319" s="27" t="n"/>
      <c r="I319" s="28" t="n"/>
      <c r="J319" s="29" t="str">
        <f>IF(H319="","",IF(OR(Aloitus!$B$8="Ei",AND(E319&lt;&gt;"Tulo",IFERROR(INDEX(Kategoriat!$D$5:$D$44,MATCH(D319,Kategoriat!$A$5:$A$44,0)),"Kyllä")="Ei")),0,ROUND(H319*N(I319)/(1+N(I319)),2)))</f>
        <v/>
      </c>
      <c r="K319" s="29" t="str">
        <f>IF(H319="","",H319-J319)</f>
        <v/>
      </c>
      <c r="L319" s="23" t="n"/>
    </row>
    <row r="320">
      <c r="A320" s="23" t="n"/>
      <c r="B320" s="24" t="n"/>
      <c r="C320" s="25" t="str">
        <f>IF(B320="","",MONTH(B320))</f>
        <v/>
      </c>
      <c r="D320" s="23" t="n"/>
      <c r="E320" s="26" t="str">
        <f>IF(D320="","",IFERROR(INDEX(Kategoriat!$B$5:$B$44,MATCH(D320,Kategoriat!$A$5:$A$44,0)),"Tarkista"))</f>
        <v/>
      </c>
      <c r="F320" s="23" t="n"/>
      <c r="G320" s="23" t="n"/>
      <c r="H320" s="27" t="n"/>
      <c r="I320" s="28" t="n"/>
      <c r="J320" s="29" t="str">
        <f>IF(H320="","",IF(OR(Aloitus!$B$8="Ei",AND(E320&lt;&gt;"Tulo",IFERROR(INDEX(Kategoriat!$D$5:$D$44,MATCH(D320,Kategoriat!$A$5:$A$44,0)),"Kyllä")="Ei")),0,ROUND(H320*N(I320)/(1+N(I320)),2)))</f>
        <v/>
      </c>
      <c r="K320" s="29" t="str">
        <f>IF(H320="","",H320-J320)</f>
        <v/>
      </c>
      <c r="L320" s="23" t="n"/>
    </row>
    <row r="321">
      <c r="A321" s="23" t="n"/>
      <c r="B321" s="24" t="n"/>
      <c r="C321" s="25" t="str">
        <f>IF(B321="","",MONTH(B321))</f>
        <v/>
      </c>
      <c r="D321" s="23" t="n"/>
      <c r="E321" s="26" t="str">
        <f>IF(D321="","",IFERROR(INDEX(Kategoriat!$B$5:$B$44,MATCH(D321,Kategoriat!$A$5:$A$44,0)),"Tarkista"))</f>
        <v/>
      </c>
      <c r="F321" s="23" t="n"/>
      <c r="G321" s="23" t="n"/>
      <c r="H321" s="27" t="n"/>
      <c r="I321" s="28" t="n"/>
      <c r="J321" s="29" t="str">
        <f>IF(H321="","",IF(OR(Aloitus!$B$8="Ei",AND(E321&lt;&gt;"Tulo",IFERROR(INDEX(Kategoriat!$D$5:$D$44,MATCH(D321,Kategoriat!$A$5:$A$44,0)),"Kyllä")="Ei")),0,ROUND(H321*N(I321)/(1+N(I321)),2)))</f>
        <v/>
      </c>
      <c r="K321" s="29" t="str">
        <f>IF(H321="","",H321-J321)</f>
        <v/>
      </c>
      <c r="L321" s="23" t="n"/>
    </row>
    <row r="322">
      <c r="A322" s="23" t="n"/>
      <c r="B322" s="24" t="n"/>
      <c r="C322" s="25" t="str">
        <f>IF(B322="","",MONTH(B322))</f>
        <v/>
      </c>
      <c r="D322" s="23" t="n"/>
      <c r="E322" s="26" t="str">
        <f>IF(D322="","",IFERROR(INDEX(Kategoriat!$B$5:$B$44,MATCH(D322,Kategoriat!$A$5:$A$44,0)),"Tarkista"))</f>
        <v/>
      </c>
      <c r="F322" s="23" t="n"/>
      <c r="G322" s="23" t="n"/>
      <c r="H322" s="27" t="n"/>
      <c r="I322" s="28" t="n"/>
      <c r="J322" s="29" t="str">
        <f>IF(H322="","",IF(OR(Aloitus!$B$8="Ei",AND(E322&lt;&gt;"Tulo",IFERROR(INDEX(Kategoriat!$D$5:$D$44,MATCH(D322,Kategoriat!$A$5:$A$44,0)),"Kyllä")="Ei")),0,ROUND(H322*N(I322)/(1+N(I322)),2)))</f>
        <v/>
      </c>
      <c r="K322" s="29" t="str">
        <f>IF(H322="","",H322-J322)</f>
        <v/>
      </c>
      <c r="L322" s="23" t="n"/>
    </row>
    <row r="323">
      <c r="A323" s="23" t="n"/>
      <c r="B323" s="24" t="n"/>
      <c r="C323" s="25" t="str">
        <f>IF(B323="","",MONTH(B323))</f>
        <v/>
      </c>
      <c r="D323" s="23" t="n"/>
      <c r="E323" s="26" t="str">
        <f>IF(D323="","",IFERROR(INDEX(Kategoriat!$B$5:$B$44,MATCH(D323,Kategoriat!$A$5:$A$44,0)),"Tarkista"))</f>
        <v/>
      </c>
      <c r="F323" s="23" t="n"/>
      <c r="G323" s="23" t="n"/>
      <c r="H323" s="27" t="n"/>
      <c r="I323" s="28" t="n"/>
      <c r="J323" s="29" t="str">
        <f>IF(H323="","",IF(OR(Aloitus!$B$8="Ei",AND(E323&lt;&gt;"Tulo",IFERROR(INDEX(Kategoriat!$D$5:$D$44,MATCH(D323,Kategoriat!$A$5:$A$44,0)),"Kyllä")="Ei")),0,ROUND(H323*N(I323)/(1+N(I323)),2)))</f>
        <v/>
      </c>
      <c r="K323" s="29" t="str">
        <f>IF(H323="","",H323-J323)</f>
        <v/>
      </c>
      <c r="L323" s="23" t="n"/>
    </row>
    <row r="324">
      <c r="A324" s="23" t="n"/>
      <c r="B324" s="24" t="n"/>
      <c r="C324" s="25" t="str">
        <f>IF(B324="","",MONTH(B324))</f>
        <v/>
      </c>
      <c r="D324" s="23" t="n"/>
      <c r="E324" s="26" t="str">
        <f>IF(D324="","",IFERROR(INDEX(Kategoriat!$B$5:$B$44,MATCH(D324,Kategoriat!$A$5:$A$44,0)),"Tarkista"))</f>
        <v/>
      </c>
      <c r="F324" s="23" t="n"/>
      <c r="G324" s="23" t="n"/>
      <c r="H324" s="27" t="n"/>
      <c r="I324" s="28" t="n"/>
      <c r="J324" s="29" t="str">
        <f>IF(H324="","",IF(OR(Aloitus!$B$8="Ei",AND(E324&lt;&gt;"Tulo",IFERROR(INDEX(Kategoriat!$D$5:$D$44,MATCH(D324,Kategoriat!$A$5:$A$44,0)),"Kyllä")="Ei")),0,ROUND(H324*N(I324)/(1+N(I324)),2)))</f>
        <v/>
      </c>
      <c r="K324" s="29" t="str">
        <f>IF(H324="","",H324-J324)</f>
        <v/>
      </c>
      <c r="L324" s="23" t="n"/>
    </row>
    <row r="325">
      <c r="A325" s="23" t="n"/>
      <c r="B325" s="24" t="n"/>
      <c r="C325" s="25" t="str">
        <f>IF(B325="","",MONTH(B325))</f>
        <v/>
      </c>
      <c r="D325" s="23" t="n"/>
      <c r="E325" s="26" t="str">
        <f>IF(D325="","",IFERROR(INDEX(Kategoriat!$B$5:$B$44,MATCH(D325,Kategoriat!$A$5:$A$44,0)),"Tarkista"))</f>
        <v/>
      </c>
      <c r="F325" s="23" t="n"/>
      <c r="G325" s="23" t="n"/>
      <c r="H325" s="27" t="n"/>
      <c r="I325" s="28" t="n"/>
      <c r="J325" s="29" t="str">
        <f>IF(H325="","",IF(OR(Aloitus!$B$8="Ei",AND(E325&lt;&gt;"Tulo",IFERROR(INDEX(Kategoriat!$D$5:$D$44,MATCH(D325,Kategoriat!$A$5:$A$44,0)),"Kyllä")="Ei")),0,ROUND(H325*N(I325)/(1+N(I325)),2)))</f>
        <v/>
      </c>
      <c r="K325" s="29" t="str">
        <f>IF(H325="","",H325-J325)</f>
        <v/>
      </c>
      <c r="L325" s="23" t="n"/>
    </row>
    <row r="326">
      <c r="A326" s="23" t="n"/>
      <c r="B326" s="24" t="n"/>
      <c r="C326" s="25" t="str">
        <f>IF(B326="","",MONTH(B326))</f>
        <v/>
      </c>
      <c r="D326" s="23" t="n"/>
      <c r="E326" s="26" t="str">
        <f>IF(D326="","",IFERROR(INDEX(Kategoriat!$B$5:$B$44,MATCH(D326,Kategoriat!$A$5:$A$44,0)),"Tarkista"))</f>
        <v/>
      </c>
      <c r="F326" s="23" t="n"/>
      <c r="G326" s="23" t="n"/>
      <c r="H326" s="27" t="n"/>
      <c r="I326" s="28" t="n"/>
      <c r="J326" s="29" t="str">
        <f>IF(H326="","",IF(OR(Aloitus!$B$8="Ei",AND(E326&lt;&gt;"Tulo",IFERROR(INDEX(Kategoriat!$D$5:$D$44,MATCH(D326,Kategoriat!$A$5:$A$44,0)),"Kyllä")="Ei")),0,ROUND(H326*N(I326)/(1+N(I326)),2)))</f>
        <v/>
      </c>
      <c r="K326" s="29" t="str">
        <f>IF(H326="","",H326-J326)</f>
        <v/>
      </c>
      <c r="L326" s="23" t="n"/>
    </row>
    <row r="327">
      <c r="A327" s="23" t="n"/>
      <c r="B327" s="24" t="n"/>
      <c r="C327" s="25" t="str">
        <f>IF(B327="","",MONTH(B327))</f>
        <v/>
      </c>
      <c r="D327" s="23" t="n"/>
      <c r="E327" s="26" t="str">
        <f>IF(D327="","",IFERROR(INDEX(Kategoriat!$B$5:$B$44,MATCH(D327,Kategoriat!$A$5:$A$44,0)),"Tarkista"))</f>
        <v/>
      </c>
      <c r="F327" s="23" t="n"/>
      <c r="G327" s="23" t="n"/>
      <c r="H327" s="27" t="n"/>
      <c r="I327" s="28" t="n"/>
      <c r="J327" s="29" t="str">
        <f>IF(H327="","",IF(OR(Aloitus!$B$8="Ei",AND(E327&lt;&gt;"Tulo",IFERROR(INDEX(Kategoriat!$D$5:$D$44,MATCH(D327,Kategoriat!$A$5:$A$44,0)),"Kyllä")="Ei")),0,ROUND(H327*N(I327)/(1+N(I327)),2)))</f>
        <v/>
      </c>
      <c r="K327" s="29" t="str">
        <f>IF(H327="","",H327-J327)</f>
        <v/>
      </c>
      <c r="L327" s="23" t="n"/>
    </row>
    <row r="328">
      <c r="A328" s="23" t="n"/>
      <c r="B328" s="24" t="n"/>
      <c r="C328" s="25" t="str">
        <f>IF(B328="","",MONTH(B328))</f>
        <v/>
      </c>
      <c r="D328" s="23" t="n"/>
      <c r="E328" s="26" t="str">
        <f>IF(D328="","",IFERROR(INDEX(Kategoriat!$B$5:$B$44,MATCH(D328,Kategoriat!$A$5:$A$44,0)),"Tarkista"))</f>
        <v/>
      </c>
      <c r="F328" s="23" t="n"/>
      <c r="G328" s="23" t="n"/>
      <c r="H328" s="27" t="n"/>
      <c r="I328" s="28" t="n"/>
      <c r="J328" s="29" t="str">
        <f>IF(H328="","",IF(OR(Aloitus!$B$8="Ei",AND(E328&lt;&gt;"Tulo",IFERROR(INDEX(Kategoriat!$D$5:$D$44,MATCH(D328,Kategoriat!$A$5:$A$44,0)),"Kyllä")="Ei")),0,ROUND(H328*N(I328)/(1+N(I328)),2)))</f>
        <v/>
      </c>
      <c r="K328" s="29" t="str">
        <f>IF(H328="","",H328-J328)</f>
        <v/>
      </c>
      <c r="L328" s="23" t="n"/>
    </row>
    <row r="329">
      <c r="A329" s="23" t="n"/>
      <c r="B329" s="24" t="n"/>
      <c r="C329" s="25" t="str">
        <f>IF(B329="","",MONTH(B329))</f>
        <v/>
      </c>
      <c r="D329" s="23" t="n"/>
      <c r="E329" s="26" t="str">
        <f>IF(D329="","",IFERROR(INDEX(Kategoriat!$B$5:$B$44,MATCH(D329,Kategoriat!$A$5:$A$44,0)),"Tarkista"))</f>
        <v/>
      </c>
      <c r="F329" s="23" t="n"/>
      <c r="G329" s="23" t="n"/>
      <c r="H329" s="27" t="n"/>
      <c r="I329" s="28" t="n"/>
      <c r="J329" s="29" t="str">
        <f>IF(H329="","",IF(OR(Aloitus!$B$8="Ei",AND(E329&lt;&gt;"Tulo",IFERROR(INDEX(Kategoriat!$D$5:$D$44,MATCH(D329,Kategoriat!$A$5:$A$44,0)),"Kyllä")="Ei")),0,ROUND(H329*N(I329)/(1+N(I329)),2)))</f>
        <v/>
      </c>
      <c r="K329" s="29" t="str">
        <f>IF(H329="","",H329-J329)</f>
        <v/>
      </c>
      <c r="L329" s="23" t="n"/>
    </row>
    <row r="330">
      <c r="A330" s="23" t="n"/>
      <c r="B330" s="24" t="n"/>
      <c r="C330" s="25" t="str">
        <f>IF(B330="","",MONTH(B330))</f>
        <v/>
      </c>
      <c r="D330" s="23" t="n"/>
      <c r="E330" s="26" t="str">
        <f>IF(D330="","",IFERROR(INDEX(Kategoriat!$B$5:$B$44,MATCH(D330,Kategoriat!$A$5:$A$44,0)),"Tarkista"))</f>
        <v/>
      </c>
      <c r="F330" s="23" t="n"/>
      <c r="G330" s="23" t="n"/>
      <c r="H330" s="27" t="n"/>
      <c r="I330" s="28" t="n"/>
      <c r="J330" s="29" t="str">
        <f>IF(H330="","",IF(OR(Aloitus!$B$8="Ei",AND(E330&lt;&gt;"Tulo",IFERROR(INDEX(Kategoriat!$D$5:$D$44,MATCH(D330,Kategoriat!$A$5:$A$44,0)),"Kyllä")="Ei")),0,ROUND(H330*N(I330)/(1+N(I330)),2)))</f>
        <v/>
      </c>
      <c r="K330" s="29" t="str">
        <f>IF(H330="","",H330-J330)</f>
        <v/>
      </c>
      <c r="L330" s="23" t="n"/>
    </row>
    <row r="331">
      <c r="A331" s="23" t="n"/>
      <c r="B331" s="24" t="n"/>
      <c r="C331" s="25" t="str">
        <f>IF(B331="","",MONTH(B331))</f>
        <v/>
      </c>
      <c r="D331" s="23" t="n"/>
      <c r="E331" s="26" t="str">
        <f>IF(D331="","",IFERROR(INDEX(Kategoriat!$B$5:$B$44,MATCH(D331,Kategoriat!$A$5:$A$44,0)),"Tarkista"))</f>
        <v/>
      </c>
      <c r="F331" s="23" t="n"/>
      <c r="G331" s="23" t="n"/>
      <c r="H331" s="27" t="n"/>
      <c r="I331" s="28" t="n"/>
      <c r="J331" s="29" t="str">
        <f>IF(H331="","",IF(OR(Aloitus!$B$8="Ei",AND(E331&lt;&gt;"Tulo",IFERROR(INDEX(Kategoriat!$D$5:$D$44,MATCH(D331,Kategoriat!$A$5:$A$44,0)),"Kyllä")="Ei")),0,ROUND(H331*N(I331)/(1+N(I331)),2)))</f>
        <v/>
      </c>
      <c r="K331" s="29" t="str">
        <f>IF(H331="","",H331-J331)</f>
        <v/>
      </c>
      <c r="L331" s="23" t="n"/>
    </row>
    <row r="332">
      <c r="A332" s="23" t="n"/>
      <c r="B332" s="24" t="n"/>
      <c r="C332" s="25" t="str">
        <f>IF(B332="","",MONTH(B332))</f>
        <v/>
      </c>
      <c r="D332" s="23" t="n"/>
      <c r="E332" s="26" t="str">
        <f>IF(D332="","",IFERROR(INDEX(Kategoriat!$B$5:$B$44,MATCH(D332,Kategoriat!$A$5:$A$44,0)),"Tarkista"))</f>
        <v/>
      </c>
      <c r="F332" s="23" t="n"/>
      <c r="G332" s="23" t="n"/>
      <c r="H332" s="27" t="n"/>
      <c r="I332" s="28" t="n"/>
      <c r="J332" s="29" t="str">
        <f>IF(H332="","",IF(OR(Aloitus!$B$8="Ei",AND(E332&lt;&gt;"Tulo",IFERROR(INDEX(Kategoriat!$D$5:$D$44,MATCH(D332,Kategoriat!$A$5:$A$44,0)),"Kyllä")="Ei")),0,ROUND(H332*N(I332)/(1+N(I332)),2)))</f>
        <v/>
      </c>
      <c r="K332" s="29" t="str">
        <f>IF(H332="","",H332-J332)</f>
        <v/>
      </c>
      <c r="L332" s="23" t="n"/>
    </row>
    <row r="333">
      <c r="A333" s="23" t="n"/>
      <c r="B333" s="24" t="n"/>
      <c r="C333" s="25" t="str">
        <f>IF(B333="","",MONTH(B333))</f>
        <v/>
      </c>
      <c r="D333" s="23" t="n"/>
      <c r="E333" s="26" t="str">
        <f>IF(D333="","",IFERROR(INDEX(Kategoriat!$B$5:$B$44,MATCH(D333,Kategoriat!$A$5:$A$44,0)),"Tarkista"))</f>
        <v/>
      </c>
      <c r="F333" s="23" t="n"/>
      <c r="G333" s="23" t="n"/>
      <c r="H333" s="27" t="n"/>
      <c r="I333" s="28" t="n"/>
      <c r="J333" s="29" t="str">
        <f>IF(H333="","",IF(OR(Aloitus!$B$8="Ei",AND(E333&lt;&gt;"Tulo",IFERROR(INDEX(Kategoriat!$D$5:$D$44,MATCH(D333,Kategoriat!$A$5:$A$44,0)),"Kyllä")="Ei")),0,ROUND(H333*N(I333)/(1+N(I333)),2)))</f>
        <v/>
      </c>
      <c r="K333" s="29" t="str">
        <f>IF(H333="","",H333-J333)</f>
        <v/>
      </c>
      <c r="L333" s="23" t="n"/>
    </row>
    <row r="334">
      <c r="A334" s="23" t="n"/>
      <c r="B334" s="24" t="n"/>
      <c r="C334" s="25" t="str">
        <f>IF(B334="","",MONTH(B334))</f>
        <v/>
      </c>
      <c r="D334" s="23" t="n"/>
      <c r="E334" s="26" t="str">
        <f>IF(D334="","",IFERROR(INDEX(Kategoriat!$B$5:$B$44,MATCH(D334,Kategoriat!$A$5:$A$44,0)),"Tarkista"))</f>
        <v/>
      </c>
      <c r="F334" s="23" t="n"/>
      <c r="G334" s="23" t="n"/>
      <c r="H334" s="27" t="n"/>
      <c r="I334" s="28" t="n"/>
      <c r="J334" s="29" t="str">
        <f>IF(H334="","",IF(OR(Aloitus!$B$8="Ei",AND(E334&lt;&gt;"Tulo",IFERROR(INDEX(Kategoriat!$D$5:$D$44,MATCH(D334,Kategoriat!$A$5:$A$44,0)),"Kyllä")="Ei")),0,ROUND(H334*N(I334)/(1+N(I334)),2)))</f>
        <v/>
      </c>
      <c r="K334" s="29" t="str">
        <f>IF(H334="","",H334-J334)</f>
        <v/>
      </c>
      <c r="L334" s="23" t="n"/>
    </row>
    <row r="335">
      <c r="A335" s="23" t="n"/>
      <c r="B335" s="24" t="n"/>
      <c r="C335" s="25" t="str">
        <f>IF(B335="","",MONTH(B335))</f>
        <v/>
      </c>
      <c r="D335" s="23" t="n"/>
      <c r="E335" s="26" t="str">
        <f>IF(D335="","",IFERROR(INDEX(Kategoriat!$B$5:$B$44,MATCH(D335,Kategoriat!$A$5:$A$44,0)),"Tarkista"))</f>
        <v/>
      </c>
      <c r="F335" s="23" t="n"/>
      <c r="G335" s="23" t="n"/>
      <c r="H335" s="27" t="n"/>
      <c r="I335" s="28" t="n"/>
      <c r="J335" s="29" t="str">
        <f>IF(H335="","",IF(OR(Aloitus!$B$8="Ei",AND(E335&lt;&gt;"Tulo",IFERROR(INDEX(Kategoriat!$D$5:$D$44,MATCH(D335,Kategoriat!$A$5:$A$44,0)),"Kyllä")="Ei")),0,ROUND(H335*N(I335)/(1+N(I335)),2)))</f>
        <v/>
      </c>
      <c r="K335" s="29" t="str">
        <f>IF(H335="","",H335-J335)</f>
        <v/>
      </c>
      <c r="L335" s="23" t="n"/>
    </row>
    <row r="336">
      <c r="A336" s="23" t="n"/>
      <c r="B336" s="24" t="n"/>
      <c r="C336" s="25" t="str">
        <f>IF(B336="","",MONTH(B336))</f>
        <v/>
      </c>
      <c r="D336" s="23" t="n"/>
      <c r="E336" s="26" t="str">
        <f>IF(D336="","",IFERROR(INDEX(Kategoriat!$B$5:$B$44,MATCH(D336,Kategoriat!$A$5:$A$44,0)),"Tarkista"))</f>
        <v/>
      </c>
      <c r="F336" s="23" t="n"/>
      <c r="G336" s="23" t="n"/>
      <c r="H336" s="27" t="n"/>
      <c r="I336" s="28" t="n"/>
      <c r="J336" s="29" t="str">
        <f>IF(H336="","",IF(OR(Aloitus!$B$8="Ei",AND(E336&lt;&gt;"Tulo",IFERROR(INDEX(Kategoriat!$D$5:$D$44,MATCH(D336,Kategoriat!$A$5:$A$44,0)),"Kyllä")="Ei")),0,ROUND(H336*N(I336)/(1+N(I336)),2)))</f>
        <v/>
      </c>
      <c r="K336" s="29" t="str">
        <f>IF(H336="","",H336-J336)</f>
        <v/>
      </c>
      <c r="L336" s="23" t="n"/>
    </row>
    <row r="337">
      <c r="A337" s="23" t="n"/>
      <c r="B337" s="24" t="n"/>
      <c r="C337" s="25" t="str">
        <f>IF(B337="","",MONTH(B337))</f>
        <v/>
      </c>
      <c r="D337" s="23" t="n"/>
      <c r="E337" s="26" t="str">
        <f>IF(D337="","",IFERROR(INDEX(Kategoriat!$B$5:$B$44,MATCH(D337,Kategoriat!$A$5:$A$44,0)),"Tarkista"))</f>
        <v/>
      </c>
      <c r="F337" s="23" t="n"/>
      <c r="G337" s="23" t="n"/>
      <c r="H337" s="27" t="n"/>
      <c r="I337" s="28" t="n"/>
      <c r="J337" s="29" t="str">
        <f>IF(H337="","",IF(OR(Aloitus!$B$8="Ei",AND(E337&lt;&gt;"Tulo",IFERROR(INDEX(Kategoriat!$D$5:$D$44,MATCH(D337,Kategoriat!$A$5:$A$44,0)),"Kyllä")="Ei")),0,ROUND(H337*N(I337)/(1+N(I337)),2)))</f>
        <v/>
      </c>
      <c r="K337" s="29" t="str">
        <f>IF(H337="","",H337-J337)</f>
        <v/>
      </c>
      <c r="L337" s="23" t="n"/>
    </row>
    <row r="338">
      <c r="A338" s="23" t="n"/>
      <c r="B338" s="24" t="n"/>
      <c r="C338" s="25" t="str">
        <f>IF(B338="","",MONTH(B338))</f>
        <v/>
      </c>
      <c r="D338" s="23" t="n"/>
      <c r="E338" s="26" t="str">
        <f>IF(D338="","",IFERROR(INDEX(Kategoriat!$B$5:$B$44,MATCH(D338,Kategoriat!$A$5:$A$44,0)),"Tarkista"))</f>
        <v/>
      </c>
      <c r="F338" s="23" t="n"/>
      <c r="G338" s="23" t="n"/>
      <c r="H338" s="27" t="n"/>
      <c r="I338" s="28" t="n"/>
      <c r="J338" s="29" t="str">
        <f>IF(H338="","",IF(OR(Aloitus!$B$8="Ei",AND(E338&lt;&gt;"Tulo",IFERROR(INDEX(Kategoriat!$D$5:$D$44,MATCH(D338,Kategoriat!$A$5:$A$44,0)),"Kyllä")="Ei")),0,ROUND(H338*N(I338)/(1+N(I338)),2)))</f>
        <v/>
      </c>
      <c r="K338" s="29" t="str">
        <f>IF(H338="","",H338-J338)</f>
        <v/>
      </c>
      <c r="L338" s="23" t="n"/>
    </row>
    <row r="339">
      <c r="A339" s="23" t="n"/>
      <c r="B339" s="24" t="n"/>
      <c r="C339" s="25" t="str">
        <f>IF(B339="","",MONTH(B339))</f>
        <v/>
      </c>
      <c r="D339" s="23" t="n"/>
      <c r="E339" s="26" t="str">
        <f>IF(D339="","",IFERROR(INDEX(Kategoriat!$B$5:$B$44,MATCH(D339,Kategoriat!$A$5:$A$44,0)),"Tarkista"))</f>
        <v/>
      </c>
      <c r="F339" s="23" t="n"/>
      <c r="G339" s="23" t="n"/>
      <c r="H339" s="27" t="n"/>
      <c r="I339" s="28" t="n"/>
      <c r="J339" s="29" t="str">
        <f>IF(H339="","",IF(OR(Aloitus!$B$8="Ei",AND(E339&lt;&gt;"Tulo",IFERROR(INDEX(Kategoriat!$D$5:$D$44,MATCH(D339,Kategoriat!$A$5:$A$44,0)),"Kyllä")="Ei")),0,ROUND(H339*N(I339)/(1+N(I339)),2)))</f>
        <v/>
      </c>
      <c r="K339" s="29" t="str">
        <f>IF(H339="","",H339-J339)</f>
        <v/>
      </c>
      <c r="L339" s="23" t="n"/>
    </row>
    <row r="340">
      <c r="A340" s="23" t="n"/>
      <c r="B340" s="24" t="n"/>
      <c r="C340" s="25" t="str">
        <f>IF(B340="","",MONTH(B340))</f>
        <v/>
      </c>
      <c r="D340" s="23" t="n"/>
      <c r="E340" s="26" t="str">
        <f>IF(D340="","",IFERROR(INDEX(Kategoriat!$B$5:$B$44,MATCH(D340,Kategoriat!$A$5:$A$44,0)),"Tarkista"))</f>
        <v/>
      </c>
      <c r="F340" s="23" t="n"/>
      <c r="G340" s="23" t="n"/>
      <c r="H340" s="27" t="n"/>
      <c r="I340" s="28" t="n"/>
      <c r="J340" s="29" t="str">
        <f>IF(H340="","",IF(OR(Aloitus!$B$8="Ei",AND(E340&lt;&gt;"Tulo",IFERROR(INDEX(Kategoriat!$D$5:$D$44,MATCH(D340,Kategoriat!$A$5:$A$44,0)),"Kyllä")="Ei")),0,ROUND(H340*N(I340)/(1+N(I340)),2)))</f>
        <v/>
      </c>
      <c r="K340" s="29" t="str">
        <f>IF(H340="","",H340-J340)</f>
        <v/>
      </c>
      <c r="L340" s="23" t="n"/>
    </row>
    <row r="341">
      <c r="A341" s="23" t="n"/>
      <c r="B341" s="24" t="n"/>
      <c r="C341" s="25" t="str">
        <f>IF(B341="","",MONTH(B341))</f>
        <v/>
      </c>
      <c r="D341" s="23" t="n"/>
      <c r="E341" s="26" t="str">
        <f>IF(D341="","",IFERROR(INDEX(Kategoriat!$B$5:$B$44,MATCH(D341,Kategoriat!$A$5:$A$44,0)),"Tarkista"))</f>
        <v/>
      </c>
      <c r="F341" s="23" t="n"/>
      <c r="G341" s="23" t="n"/>
      <c r="H341" s="27" t="n"/>
      <c r="I341" s="28" t="n"/>
      <c r="J341" s="29" t="str">
        <f>IF(H341="","",IF(OR(Aloitus!$B$8="Ei",AND(E341&lt;&gt;"Tulo",IFERROR(INDEX(Kategoriat!$D$5:$D$44,MATCH(D341,Kategoriat!$A$5:$A$44,0)),"Kyllä")="Ei")),0,ROUND(H341*N(I341)/(1+N(I341)),2)))</f>
        <v/>
      </c>
      <c r="K341" s="29" t="str">
        <f>IF(H341="","",H341-J341)</f>
        <v/>
      </c>
      <c r="L341" s="23" t="n"/>
    </row>
    <row r="342">
      <c r="A342" s="23" t="n"/>
      <c r="B342" s="24" t="n"/>
      <c r="C342" s="25" t="str">
        <f>IF(B342="","",MONTH(B342))</f>
        <v/>
      </c>
      <c r="D342" s="23" t="n"/>
      <c r="E342" s="26" t="str">
        <f>IF(D342="","",IFERROR(INDEX(Kategoriat!$B$5:$B$44,MATCH(D342,Kategoriat!$A$5:$A$44,0)),"Tarkista"))</f>
        <v/>
      </c>
      <c r="F342" s="23" t="n"/>
      <c r="G342" s="23" t="n"/>
      <c r="H342" s="27" t="n"/>
      <c r="I342" s="28" t="n"/>
      <c r="J342" s="29" t="str">
        <f>IF(H342="","",IF(OR(Aloitus!$B$8="Ei",AND(E342&lt;&gt;"Tulo",IFERROR(INDEX(Kategoriat!$D$5:$D$44,MATCH(D342,Kategoriat!$A$5:$A$44,0)),"Kyllä")="Ei")),0,ROUND(H342*N(I342)/(1+N(I342)),2)))</f>
        <v/>
      </c>
      <c r="K342" s="29" t="str">
        <f>IF(H342="","",H342-J342)</f>
        <v/>
      </c>
      <c r="L342" s="23" t="n"/>
    </row>
    <row r="343">
      <c r="A343" s="23" t="n"/>
      <c r="B343" s="24" t="n"/>
      <c r="C343" s="25" t="str">
        <f>IF(B343="","",MONTH(B343))</f>
        <v/>
      </c>
      <c r="D343" s="23" t="n"/>
      <c r="E343" s="26" t="str">
        <f>IF(D343="","",IFERROR(INDEX(Kategoriat!$B$5:$B$44,MATCH(D343,Kategoriat!$A$5:$A$44,0)),"Tarkista"))</f>
        <v/>
      </c>
      <c r="F343" s="23" t="n"/>
      <c r="G343" s="23" t="n"/>
      <c r="H343" s="27" t="n"/>
      <c r="I343" s="28" t="n"/>
      <c r="J343" s="29" t="str">
        <f>IF(H343="","",IF(OR(Aloitus!$B$8="Ei",AND(E343&lt;&gt;"Tulo",IFERROR(INDEX(Kategoriat!$D$5:$D$44,MATCH(D343,Kategoriat!$A$5:$A$44,0)),"Kyllä")="Ei")),0,ROUND(H343*N(I343)/(1+N(I343)),2)))</f>
        <v/>
      </c>
      <c r="K343" s="29" t="str">
        <f>IF(H343="","",H343-J343)</f>
        <v/>
      </c>
      <c r="L343" s="23" t="n"/>
    </row>
    <row r="344">
      <c r="A344" s="23" t="n"/>
      <c r="B344" s="24" t="n"/>
      <c r="C344" s="25" t="str">
        <f>IF(B344="","",MONTH(B344))</f>
        <v/>
      </c>
      <c r="D344" s="23" t="n"/>
      <c r="E344" s="26" t="str">
        <f>IF(D344="","",IFERROR(INDEX(Kategoriat!$B$5:$B$44,MATCH(D344,Kategoriat!$A$5:$A$44,0)),"Tarkista"))</f>
        <v/>
      </c>
      <c r="F344" s="23" t="n"/>
      <c r="G344" s="23" t="n"/>
      <c r="H344" s="27" t="n"/>
      <c r="I344" s="28" t="n"/>
      <c r="J344" s="29" t="str">
        <f>IF(H344="","",IF(OR(Aloitus!$B$8="Ei",AND(E344&lt;&gt;"Tulo",IFERROR(INDEX(Kategoriat!$D$5:$D$44,MATCH(D344,Kategoriat!$A$5:$A$44,0)),"Kyllä")="Ei")),0,ROUND(H344*N(I344)/(1+N(I344)),2)))</f>
        <v/>
      </c>
      <c r="K344" s="29" t="str">
        <f>IF(H344="","",H344-J344)</f>
        <v/>
      </c>
      <c r="L344" s="23" t="n"/>
    </row>
    <row r="345">
      <c r="A345" s="23" t="n"/>
      <c r="B345" s="24" t="n"/>
      <c r="C345" s="25" t="str">
        <f>IF(B345="","",MONTH(B345))</f>
        <v/>
      </c>
      <c r="D345" s="23" t="n"/>
      <c r="E345" s="26" t="str">
        <f>IF(D345="","",IFERROR(INDEX(Kategoriat!$B$5:$B$44,MATCH(D345,Kategoriat!$A$5:$A$44,0)),"Tarkista"))</f>
        <v/>
      </c>
      <c r="F345" s="23" t="n"/>
      <c r="G345" s="23" t="n"/>
      <c r="H345" s="27" t="n"/>
      <c r="I345" s="28" t="n"/>
      <c r="J345" s="29" t="str">
        <f>IF(H345="","",IF(OR(Aloitus!$B$8="Ei",AND(E345&lt;&gt;"Tulo",IFERROR(INDEX(Kategoriat!$D$5:$D$44,MATCH(D345,Kategoriat!$A$5:$A$44,0)),"Kyllä")="Ei")),0,ROUND(H345*N(I345)/(1+N(I345)),2)))</f>
        <v/>
      </c>
      <c r="K345" s="29" t="str">
        <f>IF(H345="","",H345-J345)</f>
        <v/>
      </c>
      <c r="L345" s="23" t="n"/>
    </row>
    <row r="346">
      <c r="A346" s="23" t="n"/>
      <c r="B346" s="24" t="n"/>
      <c r="C346" s="25" t="str">
        <f>IF(B346="","",MONTH(B346))</f>
        <v/>
      </c>
      <c r="D346" s="23" t="n"/>
      <c r="E346" s="26" t="str">
        <f>IF(D346="","",IFERROR(INDEX(Kategoriat!$B$5:$B$44,MATCH(D346,Kategoriat!$A$5:$A$44,0)),"Tarkista"))</f>
        <v/>
      </c>
      <c r="F346" s="23" t="n"/>
      <c r="G346" s="23" t="n"/>
      <c r="H346" s="27" t="n"/>
      <c r="I346" s="28" t="n"/>
      <c r="J346" s="29" t="str">
        <f>IF(H346="","",IF(OR(Aloitus!$B$8="Ei",AND(E346&lt;&gt;"Tulo",IFERROR(INDEX(Kategoriat!$D$5:$D$44,MATCH(D346,Kategoriat!$A$5:$A$44,0)),"Kyllä")="Ei")),0,ROUND(H346*N(I346)/(1+N(I346)),2)))</f>
        <v/>
      </c>
      <c r="K346" s="29" t="str">
        <f>IF(H346="","",H346-J346)</f>
        <v/>
      </c>
      <c r="L346" s="23" t="n"/>
    </row>
    <row r="347">
      <c r="A347" s="23" t="n"/>
      <c r="B347" s="24" t="n"/>
      <c r="C347" s="25" t="str">
        <f>IF(B347="","",MONTH(B347))</f>
        <v/>
      </c>
      <c r="D347" s="23" t="n"/>
      <c r="E347" s="26" t="str">
        <f>IF(D347="","",IFERROR(INDEX(Kategoriat!$B$5:$B$44,MATCH(D347,Kategoriat!$A$5:$A$44,0)),"Tarkista"))</f>
        <v/>
      </c>
      <c r="F347" s="23" t="n"/>
      <c r="G347" s="23" t="n"/>
      <c r="H347" s="27" t="n"/>
      <c r="I347" s="28" t="n"/>
      <c r="J347" s="29" t="str">
        <f>IF(H347="","",IF(OR(Aloitus!$B$8="Ei",AND(E347&lt;&gt;"Tulo",IFERROR(INDEX(Kategoriat!$D$5:$D$44,MATCH(D347,Kategoriat!$A$5:$A$44,0)),"Kyllä")="Ei")),0,ROUND(H347*N(I347)/(1+N(I347)),2)))</f>
        <v/>
      </c>
      <c r="K347" s="29" t="str">
        <f>IF(H347="","",H347-J347)</f>
        <v/>
      </c>
      <c r="L347" s="23" t="n"/>
    </row>
    <row r="348">
      <c r="A348" s="23" t="n"/>
      <c r="B348" s="24" t="n"/>
      <c r="C348" s="25" t="str">
        <f>IF(B348="","",MONTH(B348))</f>
        <v/>
      </c>
      <c r="D348" s="23" t="n"/>
      <c r="E348" s="26" t="str">
        <f>IF(D348="","",IFERROR(INDEX(Kategoriat!$B$5:$B$44,MATCH(D348,Kategoriat!$A$5:$A$44,0)),"Tarkista"))</f>
        <v/>
      </c>
      <c r="F348" s="23" t="n"/>
      <c r="G348" s="23" t="n"/>
      <c r="H348" s="27" t="n"/>
      <c r="I348" s="28" t="n"/>
      <c r="J348" s="29" t="str">
        <f>IF(H348="","",IF(OR(Aloitus!$B$8="Ei",AND(E348&lt;&gt;"Tulo",IFERROR(INDEX(Kategoriat!$D$5:$D$44,MATCH(D348,Kategoriat!$A$5:$A$44,0)),"Kyllä")="Ei")),0,ROUND(H348*N(I348)/(1+N(I348)),2)))</f>
        <v/>
      </c>
      <c r="K348" s="29" t="str">
        <f>IF(H348="","",H348-J348)</f>
        <v/>
      </c>
      <c r="L348" s="23" t="n"/>
    </row>
    <row r="349">
      <c r="A349" s="23" t="n"/>
      <c r="B349" s="24" t="n"/>
      <c r="C349" s="25" t="str">
        <f>IF(B349="","",MONTH(B349))</f>
        <v/>
      </c>
      <c r="D349" s="23" t="n"/>
      <c r="E349" s="26" t="str">
        <f>IF(D349="","",IFERROR(INDEX(Kategoriat!$B$5:$B$44,MATCH(D349,Kategoriat!$A$5:$A$44,0)),"Tarkista"))</f>
        <v/>
      </c>
      <c r="F349" s="23" t="n"/>
      <c r="G349" s="23" t="n"/>
      <c r="H349" s="27" t="n"/>
      <c r="I349" s="28" t="n"/>
      <c r="J349" s="29" t="str">
        <f>IF(H349="","",IF(OR(Aloitus!$B$8="Ei",AND(E349&lt;&gt;"Tulo",IFERROR(INDEX(Kategoriat!$D$5:$D$44,MATCH(D349,Kategoriat!$A$5:$A$44,0)),"Kyllä")="Ei")),0,ROUND(H349*N(I349)/(1+N(I349)),2)))</f>
        <v/>
      </c>
      <c r="K349" s="29" t="str">
        <f>IF(H349="","",H349-J349)</f>
        <v/>
      </c>
      <c r="L349" s="23" t="n"/>
    </row>
    <row r="350">
      <c r="A350" s="23" t="n"/>
      <c r="B350" s="24" t="n"/>
      <c r="C350" s="25" t="str">
        <f>IF(B350="","",MONTH(B350))</f>
        <v/>
      </c>
      <c r="D350" s="23" t="n"/>
      <c r="E350" s="26" t="str">
        <f>IF(D350="","",IFERROR(INDEX(Kategoriat!$B$5:$B$44,MATCH(D350,Kategoriat!$A$5:$A$44,0)),"Tarkista"))</f>
        <v/>
      </c>
      <c r="F350" s="23" t="n"/>
      <c r="G350" s="23" t="n"/>
      <c r="H350" s="27" t="n"/>
      <c r="I350" s="28" t="n"/>
      <c r="J350" s="29" t="str">
        <f>IF(H350="","",IF(OR(Aloitus!$B$8="Ei",AND(E350&lt;&gt;"Tulo",IFERROR(INDEX(Kategoriat!$D$5:$D$44,MATCH(D350,Kategoriat!$A$5:$A$44,0)),"Kyllä")="Ei")),0,ROUND(H350*N(I350)/(1+N(I350)),2)))</f>
        <v/>
      </c>
      <c r="K350" s="29" t="str">
        <f>IF(H350="","",H350-J350)</f>
        <v/>
      </c>
      <c r="L350" s="23" t="n"/>
    </row>
    <row r="351">
      <c r="A351" s="23" t="n"/>
      <c r="B351" s="24" t="n"/>
      <c r="C351" s="25" t="str">
        <f>IF(B351="","",MONTH(B351))</f>
        <v/>
      </c>
      <c r="D351" s="23" t="n"/>
      <c r="E351" s="26" t="str">
        <f>IF(D351="","",IFERROR(INDEX(Kategoriat!$B$5:$B$44,MATCH(D351,Kategoriat!$A$5:$A$44,0)),"Tarkista"))</f>
        <v/>
      </c>
      <c r="F351" s="23" t="n"/>
      <c r="G351" s="23" t="n"/>
      <c r="H351" s="27" t="n"/>
      <c r="I351" s="28" t="n"/>
      <c r="J351" s="29" t="str">
        <f>IF(H351="","",IF(OR(Aloitus!$B$8="Ei",AND(E351&lt;&gt;"Tulo",IFERROR(INDEX(Kategoriat!$D$5:$D$44,MATCH(D351,Kategoriat!$A$5:$A$44,0)),"Kyllä")="Ei")),0,ROUND(H351*N(I351)/(1+N(I351)),2)))</f>
        <v/>
      </c>
      <c r="K351" s="29" t="str">
        <f>IF(H351="","",H351-J351)</f>
        <v/>
      </c>
      <c r="L351" s="23" t="n"/>
    </row>
    <row r="352">
      <c r="A352" s="23" t="n"/>
      <c r="B352" s="24" t="n"/>
      <c r="C352" s="25" t="str">
        <f>IF(B352="","",MONTH(B352))</f>
        <v/>
      </c>
      <c r="D352" s="23" t="n"/>
      <c r="E352" s="26" t="str">
        <f>IF(D352="","",IFERROR(INDEX(Kategoriat!$B$5:$B$44,MATCH(D352,Kategoriat!$A$5:$A$44,0)),"Tarkista"))</f>
        <v/>
      </c>
      <c r="F352" s="23" t="n"/>
      <c r="G352" s="23" t="n"/>
      <c r="H352" s="27" t="n"/>
      <c r="I352" s="28" t="n"/>
      <c r="J352" s="29" t="str">
        <f>IF(H352="","",IF(OR(Aloitus!$B$8="Ei",AND(E352&lt;&gt;"Tulo",IFERROR(INDEX(Kategoriat!$D$5:$D$44,MATCH(D352,Kategoriat!$A$5:$A$44,0)),"Kyllä")="Ei")),0,ROUND(H352*N(I352)/(1+N(I352)),2)))</f>
        <v/>
      </c>
      <c r="K352" s="29" t="str">
        <f>IF(H352="","",H352-J352)</f>
        <v/>
      </c>
      <c r="L352" s="23" t="n"/>
    </row>
    <row r="353">
      <c r="A353" s="23" t="n"/>
      <c r="B353" s="24" t="n"/>
      <c r="C353" s="25" t="str">
        <f>IF(B353="","",MONTH(B353))</f>
        <v/>
      </c>
      <c r="D353" s="23" t="n"/>
      <c r="E353" s="26" t="str">
        <f>IF(D353="","",IFERROR(INDEX(Kategoriat!$B$5:$B$44,MATCH(D353,Kategoriat!$A$5:$A$44,0)),"Tarkista"))</f>
        <v/>
      </c>
      <c r="F353" s="23" t="n"/>
      <c r="G353" s="23" t="n"/>
      <c r="H353" s="27" t="n"/>
      <c r="I353" s="28" t="n"/>
      <c r="J353" s="29" t="str">
        <f>IF(H353="","",IF(OR(Aloitus!$B$8="Ei",AND(E353&lt;&gt;"Tulo",IFERROR(INDEX(Kategoriat!$D$5:$D$44,MATCH(D353,Kategoriat!$A$5:$A$44,0)),"Kyllä")="Ei")),0,ROUND(H353*N(I353)/(1+N(I353)),2)))</f>
        <v/>
      </c>
      <c r="K353" s="29" t="str">
        <f>IF(H353="","",H353-J353)</f>
        <v/>
      </c>
      <c r="L353" s="23" t="n"/>
    </row>
    <row r="354">
      <c r="A354" s="23" t="n"/>
      <c r="B354" s="24" t="n"/>
      <c r="C354" s="25" t="str">
        <f>IF(B354="","",MONTH(B354))</f>
        <v/>
      </c>
      <c r="D354" s="23" t="n"/>
      <c r="E354" s="26" t="str">
        <f>IF(D354="","",IFERROR(INDEX(Kategoriat!$B$5:$B$44,MATCH(D354,Kategoriat!$A$5:$A$44,0)),"Tarkista"))</f>
        <v/>
      </c>
      <c r="F354" s="23" t="n"/>
      <c r="G354" s="23" t="n"/>
      <c r="H354" s="27" t="n"/>
      <c r="I354" s="28" t="n"/>
      <c r="J354" s="29" t="str">
        <f>IF(H354="","",IF(OR(Aloitus!$B$8="Ei",AND(E354&lt;&gt;"Tulo",IFERROR(INDEX(Kategoriat!$D$5:$D$44,MATCH(D354,Kategoriat!$A$5:$A$44,0)),"Kyllä")="Ei")),0,ROUND(H354*N(I354)/(1+N(I354)),2)))</f>
        <v/>
      </c>
      <c r="K354" s="29" t="str">
        <f>IF(H354="","",H354-J354)</f>
        <v/>
      </c>
      <c r="L354" s="23" t="n"/>
    </row>
    <row r="355">
      <c r="A355" s="23" t="n"/>
      <c r="B355" s="24" t="n"/>
      <c r="C355" s="25" t="str">
        <f>IF(B355="","",MONTH(B355))</f>
        <v/>
      </c>
      <c r="D355" s="23" t="n"/>
      <c r="E355" s="26" t="str">
        <f>IF(D355="","",IFERROR(INDEX(Kategoriat!$B$5:$B$44,MATCH(D355,Kategoriat!$A$5:$A$44,0)),"Tarkista"))</f>
        <v/>
      </c>
      <c r="F355" s="23" t="n"/>
      <c r="G355" s="23" t="n"/>
      <c r="H355" s="27" t="n"/>
      <c r="I355" s="28" t="n"/>
      <c r="J355" s="29" t="str">
        <f>IF(H355="","",IF(OR(Aloitus!$B$8="Ei",AND(E355&lt;&gt;"Tulo",IFERROR(INDEX(Kategoriat!$D$5:$D$44,MATCH(D355,Kategoriat!$A$5:$A$44,0)),"Kyllä")="Ei")),0,ROUND(H355*N(I355)/(1+N(I355)),2)))</f>
        <v/>
      </c>
      <c r="K355" s="29" t="str">
        <f>IF(H355="","",H355-J355)</f>
        <v/>
      </c>
      <c r="L355" s="23" t="n"/>
    </row>
    <row r="356">
      <c r="A356" s="23" t="n"/>
      <c r="B356" s="24" t="n"/>
      <c r="C356" s="25" t="str">
        <f>IF(B356="","",MONTH(B356))</f>
        <v/>
      </c>
      <c r="D356" s="23" t="n"/>
      <c r="E356" s="26" t="str">
        <f>IF(D356="","",IFERROR(INDEX(Kategoriat!$B$5:$B$44,MATCH(D356,Kategoriat!$A$5:$A$44,0)),"Tarkista"))</f>
        <v/>
      </c>
      <c r="F356" s="23" t="n"/>
      <c r="G356" s="23" t="n"/>
      <c r="H356" s="27" t="n"/>
      <c r="I356" s="28" t="n"/>
      <c r="J356" s="29" t="str">
        <f>IF(H356="","",IF(OR(Aloitus!$B$8="Ei",AND(E356&lt;&gt;"Tulo",IFERROR(INDEX(Kategoriat!$D$5:$D$44,MATCH(D356,Kategoriat!$A$5:$A$44,0)),"Kyllä")="Ei")),0,ROUND(H356*N(I356)/(1+N(I356)),2)))</f>
        <v/>
      </c>
      <c r="K356" s="29" t="str">
        <f>IF(H356="","",H356-J356)</f>
        <v/>
      </c>
      <c r="L356" s="23" t="n"/>
    </row>
    <row r="357">
      <c r="A357" s="23" t="n"/>
      <c r="B357" s="24" t="n"/>
      <c r="C357" s="25" t="str">
        <f>IF(B357="","",MONTH(B357))</f>
        <v/>
      </c>
      <c r="D357" s="23" t="n"/>
      <c r="E357" s="26" t="str">
        <f>IF(D357="","",IFERROR(INDEX(Kategoriat!$B$5:$B$44,MATCH(D357,Kategoriat!$A$5:$A$44,0)),"Tarkista"))</f>
        <v/>
      </c>
      <c r="F357" s="23" t="n"/>
      <c r="G357" s="23" t="n"/>
      <c r="H357" s="27" t="n"/>
      <c r="I357" s="28" t="n"/>
      <c r="J357" s="29" t="str">
        <f>IF(H357="","",IF(OR(Aloitus!$B$8="Ei",AND(E357&lt;&gt;"Tulo",IFERROR(INDEX(Kategoriat!$D$5:$D$44,MATCH(D357,Kategoriat!$A$5:$A$44,0)),"Kyllä")="Ei")),0,ROUND(H357*N(I357)/(1+N(I357)),2)))</f>
        <v/>
      </c>
      <c r="K357" s="29" t="str">
        <f>IF(H357="","",H357-J357)</f>
        <v/>
      </c>
      <c r="L357" s="23" t="n"/>
    </row>
    <row r="358">
      <c r="A358" s="23" t="n"/>
      <c r="B358" s="24" t="n"/>
      <c r="C358" s="25" t="str">
        <f>IF(B358="","",MONTH(B358))</f>
        <v/>
      </c>
      <c r="D358" s="23" t="n"/>
      <c r="E358" s="26" t="str">
        <f>IF(D358="","",IFERROR(INDEX(Kategoriat!$B$5:$B$44,MATCH(D358,Kategoriat!$A$5:$A$44,0)),"Tarkista"))</f>
        <v/>
      </c>
      <c r="F358" s="23" t="n"/>
      <c r="G358" s="23" t="n"/>
      <c r="H358" s="27" t="n"/>
      <c r="I358" s="28" t="n"/>
      <c r="J358" s="29" t="str">
        <f>IF(H358="","",IF(OR(Aloitus!$B$8="Ei",AND(E358&lt;&gt;"Tulo",IFERROR(INDEX(Kategoriat!$D$5:$D$44,MATCH(D358,Kategoriat!$A$5:$A$44,0)),"Kyllä")="Ei")),0,ROUND(H358*N(I358)/(1+N(I358)),2)))</f>
        <v/>
      </c>
      <c r="K358" s="29" t="str">
        <f>IF(H358="","",H358-J358)</f>
        <v/>
      </c>
      <c r="L358" s="23" t="n"/>
    </row>
    <row r="359">
      <c r="A359" s="23" t="n"/>
      <c r="B359" s="24" t="n"/>
      <c r="C359" s="25" t="str">
        <f>IF(B359="","",MONTH(B359))</f>
        <v/>
      </c>
      <c r="D359" s="23" t="n"/>
      <c r="E359" s="26" t="str">
        <f>IF(D359="","",IFERROR(INDEX(Kategoriat!$B$5:$B$44,MATCH(D359,Kategoriat!$A$5:$A$44,0)),"Tarkista"))</f>
        <v/>
      </c>
      <c r="F359" s="23" t="n"/>
      <c r="G359" s="23" t="n"/>
      <c r="H359" s="27" t="n"/>
      <c r="I359" s="28" t="n"/>
      <c r="J359" s="29" t="str">
        <f>IF(H359="","",IF(OR(Aloitus!$B$8="Ei",AND(E359&lt;&gt;"Tulo",IFERROR(INDEX(Kategoriat!$D$5:$D$44,MATCH(D359,Kategoriat!$A$5:$A$44,0)),"Kyllä")="Ei")),0,ROUND(H359*N(I359)/(1+N(I359)),2)))</f>
        <v/>
      </c>
      <c r="K359" s="29" t="str">
        <f>IF(H359="","",H359-J359)</f>
        <v/>
      </c>
      <c r="L359" s="23" t="n"/>
    </row>
    <row r="360">
      <c r="A360" s="23" t="n"/>
      <c r="B360" s="24" t="n"/>
      <c r="C360" s="25" t="str">
        <f>IF(B360="","",MONTH(B360))</f>
        <v/>
      </c>
      <c r="D360" s="23" t="n"/>
      <c r="E360" s="26" t="str">
        <f>IF(D360="","",IFERROR(INDEX(Kategoriat!$B$5:$B$44,MATCH(D360,Kategoriat!$A$5:$A$44,0)),"Tarkista"))</f>
        <v/>
      </c>
      <c r="F360" s="23" t="n"/>
      <c r="G360" s="23" t="n"/>
      <c r="H360" s="27" t="n"/>
      <c r="I360" s="28" t="n"/>
      <c r="J360" s="29" t="str">
        <f>IF(H360="","",IF(OR(Aloitus!$B$8="Ei",AND(E360&lt;&gt;"Tulo",IFERROR(INDEX(Kategoriat!$D$5:$D$44,MATCH(D360,Kategoriat!$A$5:$A$44,0)),"Kyllä")="Ei")),0,ROUND(H360*N(I360)/(1+N(I360)),2)))</f>
        <v/>
      </c>
      <c r="K360" s="29" t="str">
        <f>IF(H360="","",H360-J360)</f>
        <v/>
      </c>
      <c r="L360" s="23" t="n"/>
    </row>
    <row r="361">
      <c r="A361" s="23" t="n"/>
      <c r="B361" s="24" t="n"/>
      <c r="C361" s="25" t="str">
        <f>IF(B361="","",MONTH(B361))</f>
        <v/>
      </c>
      <c r="D361" s="23" t="n"/>
      <c r="E361" s="26" t="str">
        <f>IF(D361="","",IFERROR(INDEX(Kategoriat!$B$5:$B$44,MATCH(D361,Kategoriat!$A$5:$A$44,0)),"Tarkista"))</f>
        <v/>
      </c>
      <c r="F361" s="23" t="n"/>
      <c r="G361" s="23" t="n"/>
      <c r="H361" s="27" t="n"/>
      <c r="I361" s="28" t="n"/>
      <c r="J361" s="29" t="str">
        <f>IF(H361="","",IF(OR(Aloitus!$B$8="Ei",AND(E361&lt;&gt;"Tulo",IFERROR(INDEX(Kategoriat!$D$5:$D$44,MATCH(D361,Kategoriat!$A$5:$A$44,0)),"Kyllä")="Ei")),0,ROUND(H361*N(I361)/(1+N(I361)),2)))</f>
        <v/>
      </c>
      <c r="K361" s="29" t="str">
        <f>IF(H361="","",H361-J361)</f>
        <v/>
      </c>
      <c r="L361" s="23" t="n"/>
    </row>
    <row r="362">
      <c r="A362" s="23" t="n"/>
      <c r="B362" s="24" t="n"/>
      <c r="C362" s="25" t="str">
        <f>IF(B362="","",MONTH(B362))</f>
        <v/>
      </c>
      <c r="D362" s="23" t="n"/>
      <c r="E362" s="26" t="str">
        <f>IF(D362="","",IFERROR(INDEX(Kategoriat!$B$5:$B$44,MATCH(D362,Kategoriat!$A$5:$A$44,0)),"Tarkista"))</f>
        <v/>
      </c>
      <c r="F362" s="23" t="n"/>
      <c r="G362" s="23" t="n"/>
      <c r="H362" s="27" t="n"/>
      <c r="I362" s="28" t="n"/>
      <c r="J362" s="29" t="str">
        <f>IF(H362="","",IF(OR(Aloitus!$B$8="Ei",AND(E362&lt;&gt;"Tulo",IFERROR(INDEX(Kategoriat!$D$5:$D$44,MATCH(D362,Kategoriat!$A$5:$A$44,0)),"Kyllä")="Ei")),0,ROUND(H362*N(I362)/(1+N(I362)),2)))</f>
        <v/>
      </c>
      <c r="K362" s="29" t="str">
        <f>IF(H362="","",H362-J362)</f>
        <v/>
      </c>
      <c r="L362" s="23" t="n"/>
    </row>
    <row r="363">
      <c r="A363" s="23" t="n"/>
      <c r="B363" s="24" t="n"/>
      <c r="C363" s="25" t="str">
        <f>IF(B363="","",MONTH(B363))</f>
        <v/>
      </c>
      <c r="D363" s="23" t="n"/>
      <c r="E363" s="26" t="str">
        <f>IF(D363="","",IFERROR(INDEX(Kategoriat!$B$5:$B$44,MATCH(D363,Kategoriat!$A$5:$A$44,0)),"Tarkista"))</f>
        <v/>
      </c>
      <c r="F363" s="23" t="n"/>
      <c r="G363" s="23" t="n"/>
      <c r="H363" s="27" t="n"/>
      <c r="I363" s="28" t="n"/>
      <c r="J363" s="29" t="str">
        <f>IF(H363="","",IF(OR(Aloitus!$B$8="Ei",AND(E363&lt;&gt;"Tulo",IFERROR(INDEX(Kategoriat!$D$5:$D$44,MATCH(D363,Kategoriat!$A$5:$A$44,0)),"Kyllä")="Ei")),0,ROUND(H363*N(I363)/(1+N(I363)),2)))</f>
        <v/>
      </c>
      <c r="K363" s="29" t="str">
        <f>IF(H363="","",H363-J363)</f>
        <v/>
      </c>
      <c r="L363" s="23" t="n"/>
    </row>
    <row r="364">
      <c r="A364" s="23" t="n"/>
      <c r="B364" s="24" t="n"/>
      <c r="C364" s="25" t="str">
        <f>IF(B364="","",MONTH(B364))</f>
        <v/>
      </c>
      <c r="D364" s="23" t="n"/>
      <c r="E364" s="26" t="str">
        <f>IF(D364="","",IFERROR(INDEX(Kategoriat!$B$5:$B$44,MATCH(D364,Kategoriat!$A$5:$A$44,0)),"Tarkista"))</f>
        <v/>
      </c>
      <c r="F364" s="23" t="n"/>
      <c r="G364" s="23" t="n"/>
      <c r="H364" s="27" t="n"/>
      <c r="I364" s="28" t="n"/>
      <c r="J364" s="29" t="str">
        <f>IF(H364="","",IF(OR(Aloitus!$B$8="Ei",AND(E364&lt;&gt;"Tulo",IFERROR(INDEX(Kategoriat!$D$5:$D$44,MATCH(D364,Kategoriat!$A$5:$A$44,0)),"Kyllä")="Ei")),0,ROUND(H364*N(I364)/(1+N(I364)),2)))</f>
        <v/>
      </c>
      <c r="K364" s="29" t="str">
        <f>IF(H364="","",H364-J364)</f>
        <v/>
      </c>
      <c r="L364" s="23" t="n"/>
    </row>
    <row r="365">
      <c r="A365" s="23" t="n"/>
      <c r="B365" s="24" t="n"/>
      <c r="C365" s="25" t="str">
        <f>IF(B365="","",MONTH(B365))</f>
        <v/>
      </c>
      <c r="D365" s="23" t="n"/>
      <c r="E365" s="26" t="str">
        <f>IF(D365="","",IFERROR(INDEX(Kategoriat!$B$5:$B$44,MATCH(D365,Kategoriat!$A$5:$A$44,0)),"Tarkista"))</f>
        <v/>
      </c>
      <c r="F365" s="23" t="n"/>
      <c r="G365" s="23" t="n"/>
      <c r="H365" s="27" t="n"/>
      <c r="I365" s="28" t="n"/>
      <c r="J365" s="29" t="str">
        <f>IF(H365="","",IF(OR(Aloitus!$B$8="Ei",AND(E365&lt;&gt;"Tulo",IFERROR(INDEX(Kategoriat!$D$5:$D$44,MATCH(D365,Kategoriat!$A$5:$A$44,0)),"Kyllä")="Ei")),0,ROUND(H365*N(I365)/(1+N(I365)),2)))</f>
        <v/>
      </c>
      <c r="K365" s="29" t="str">
        <f>IF(H365="","",H365-J365)</f>
        <v/>
      </c>
      <c r="L365" s="23" t="n"/>
    </row>
    <row r="366">
      <c r="A366" s="23" t="n"/>
      <c r="B366" s="24" t="n"/>
      <c r="C366" s="25" t="str">
        <f>IF(B366="","",MONTH(B366))</f>
        <v/>
      </c>
      <c r="D366" s="23" t="n"/>
      <c r="E366" s="26" t="str">
        <f>IF(D366="","",IFERROR(INDEX(Kategoriat!$B$5:$B$44,MATCH(D366,Kategoriat!$A$5:$A$44,0)),"Tarkista"))</f>
        <v/>
      </c>
      <c r="F366" s="23" t="n"/>
      <c r="G366" s="23" t="n"/>
      <c r="H366" s="27" t="n"/>
      <c r="I366" s="28" t="n"/>
      <c r="J366" s="29" t="str">
        <f>IF(H366="","",IF(OR(Aloitus!$B$8="Ei",AND(E366&lt;&gt;"Tulo",IFERROR(INDEX(Kategoriat!$D$5:$D$44,MATCH(D366,Kategoriat!$A$5:$A$44,0)),"Kyllä")="Ei")),0,ROUND(H366*N(I366)/(1+N(I366)),2)))</f>
        <v/>
      </c>
      <c r="K366" s="29" t="str">
        <f>IF(H366="","",H366-J366)</f>
        <v/>
      </c>
      <c r="L366" s="23" t="n"/>
    </row>
    <row r="367">
      <c r="A367" s="23" t="n"/>
      <c r="B367" s="24" t="n"/>
      <c r="C367" s="25" t="str">
        <f>IF(B367="","",MONTH(B367))</f>
        <v/>
      </c>
      <c r="D367" s="23" t="n"/>
      <c r="E367" s="26" t="str">
        <f>IF(D367="","",IFERROR(INDEX(Kategoriat!$B$5:$B$44,MATCH(D367,Kategoriat!$A$5:$A$44,0)),"Tarkista"))</f>
        <v/>
      </c>
      <c r="F367" s="23" t="n"/>
      <c r="G367" s="23" t="n"/>
      <c r="H367" s="27" t="n"/>
      <c r="I367" s="28" t="n"/>
      <c r="J367" s="29" t="str">
        <f>IF(H367="","",IF(OR(Aloitus!$B$8="Ei",AND(E367&lt;&gt;"Tulo",IFERROR(INDEX(Kategoriat!$D$5:$D$44,MATCH(D367,Kategoriat!$A$5:$A$44,0)),"Kyllä")="Ei")),0,ROUND(H367*N(I367)/(1+N(I367)),2)))</f>
        <v/>
      </c>
      <c r="K367" s="29" t="str">
        <f>IF(H367="","",H367-J367)</f>
        <v/>
      </c>
      <c r="L367" s="23" t="n"/>
    </row>
    <row r="368">
      <c r="A368" s="23" t="n"/>
      <c r="B368" s="24" t="n"/>
      <c r="C368" s="25" t="str">
        <f>IF(B368="","",MONTH(B368))</f>
        <v/>
      </c>
      <c r="D368" s="23" t="n"/>
      <c r="E368" s="26" t="str">
        <f>IF(D368="","",IFERROR(INDEX(Kategoriat!$B$5:$B$44,MATCH(D368,Kategoriat!$A$5:$A$44,0)),"Tarkista"))</f>
        <v/>
      </c>
      <c r="F368" s="23" t="n"/>
      <c r="G368" s="23" t="n"/>
      <c r="H368" s="27" t="n"/>
      <c r="I368" s="28" t="n"/>
      <c r="J368" s="29" t="str">
        <f>IF(H368="","",IF(OR(Aloitus!$B$8="Ei",AND(E368&lt;&gt;"Tulo",IFERROR(INDEX(Kategoriat!$D$5:$D$44,MATCH(D368,Kategoriat!$A$5:$A$44,0)),"Kyllä")="Ei")),0,ROUND(H368*N(I368)/(1+N(I368)),2)))</f>
        <v/>
      </c>
      <c r="K368" s="29" t="str">
        <f>IF(H368="","",H368-J368)</f>
        <v/>
      </c>
      <c r="L368" s="23" t="n"/>
    </row>
    <row r="369">
      <c r="A369" s="23" t="n"/>
      <c r="B369" s="24" t="n"/>
      <c r="C369" s="25" t="str">
        <f>IF(B369="","",MONTH(B369))</f>
        <v/>
      </c>
      <c r="D369" s="23" t="n"/>
      <c r="E369" s="26" t="str">
        <f>IF(D369="","",IFERROR(INDEX(Kategoriat!$B$5:$B$44,MATCH(D369,Kategoriat!$A$5:$A$44,0)),"Tarkista"))</f>
        <v/>
      </c>
      <c r="F369" s="23" t="n"/>
      <c r="G369" s="23" t="n"/>
      <c r="H369" s="27" t="n"/>
      <c r="I369" s="28" t="n"/>
      <c r="J369" s="29" t="str">
        <f>IF(H369="","",IF(OR(Aloitus!$B$8="Ei",AND(E369&lt;&gt;"Tulo",IFERROR(INDEX(Kategoriat!$D$5:$D$44,MATCH(D369,Kategoriat!$A$5:$A$44,0)),"Kyllä")="Ei")),0,ROUND(H369*N(I369)/(1+N(I369)),2)))</f>
        <v/>
      </c>
      <c r="K369" s="29" t="str">
        <f>IF(H369="","",H369-J369)</f>
        <v/>
      </c>
      <c r="L369" s="23" t="n"/>
    </row>
    <row r="370">
      <c r="A370" s="23" t="n"/>
      <c r="B370" s="24" t="n"/>
      <c r="C370" s="25" t="str">
        <f>IF(B370="","",MONTH(B370))</f>
        <v/>
      </c>
      <c r="D370" s="23" t="n"/>
      <c r="E370" s="26" t="str">
        <f>IF(D370="","",IFERROR(INDEX(Kategoriat!$B$5:$B$44,MATCH(D370,Kategoriat!$A$5:$A$44,0)),"Tarkista"))</f>
        <v/>
      </c>
      <c r="F370" s="23" t="n"/>
      <c r="G370" s="23" t="n"/>
      <c r="H370" s="27" t="n"/>
      <c r="I370" s="28" t="n"/>
      <c r="J370" s="29" t="str">
        <f>IF(H370="","",IF(OR(Aloitus!$B$8="Ei",AND(E370&lt;&gt;"Tulo",IFERROR(INDEX(Kategoriat!$D$5:$D$44,MATCH(D370,Kategoriat!$A$5:$A$44,0)),"Kyllä")="Ei")),0,ROUND(H370*N(I370)/(1+N(I370)),2)))</f>
        <v/>
      </c>
      <c r="K370" s="29" t="str">
        <f>IF(H370="","",H370-J370)</f>
        <v/>
      </c>
      <c r="L370" s="23" t="n"/>
    </row>
    <row r="371">
      <c r="A371" s="23" t="n"/>
      <c r="B371" s="24" t="n"/>
      <c r="C371" s="25" t="str">
        <f>IF(B371="","",MONTH(B371))</f>
        <v/>
      </c>
      <c r="D371" s="23" t="n"/>
      <c r="E371" s="26" t="str">
        <f>IF(D371="","",IFERROR(INDEX(Kategoriat!$B$5:$B$44,MATCH(D371,Kategoriat!$A$5:$A$44,0)),"Tarkista"))</f>
        <v/>
      </c>
      <c r="F371" s="23" t="n"/>
      <c r="G371" s="23" t="n"/>
      <c r="H371" s="27" t="n"/>
      <c r="I371" s="28" t="n"/>
      <c r="J371" s="29" t="str">
        <f>IF(H371="","",IF(OR(Aloitus!$B$8="Ei",AND(E371&lt;&gt;"Tulo",IFERROR(INDEX(Kategoriat!$D$5:$D$44,MATCH(D371,Kategoriat!$A$5:$A$44,0)),"Kyllä")="Ei")),0,ROUND(H371*N(I371)/(1+N(I371)),2)))</f>
        <v/>
      </c>
      <c r="K371" s="29" t="str">
        <f>IF(H371="","",H371-J371)</f>
        <v/>
      </c>
      <c r="L371" s="23" t="n"/>
    </row>
    <row r="372">
      <c r="A372" s="23" t="n"/>
      <c r="B372" s="24" t="n"/>
      <c r="C372" s="25" t="str">
        <f>IF(B372="","",MONTH(B372))</f>
        <v/>
      </c>
      <c r="D372" s="23" t="n"/>
      <c r="E372" s="26" t="str">
        <f>IF(D372="","",IFERROR(INDEX(Kategoriat!$B$5:$B$44,MATCH(D372,Kategoriat!$A$5:$A$44,0)),"Tarkista"))</f>
        <v/>
      </c>
      <c r="F372" s="23" t="n"/>
      <c r="G372" s="23" t="n"/>
      <c r="H372" s="27" t="n"/>
      <c r="I372" s="28" t="n"/>
      <c r="J372" s="29" t="str">
        <f>IF(H372="","",IF(OR(Aloitus!$B$8="Ei",AND(E372&lt;&gt;"Tulo",IFERROR(INDEX(Kategoriat!$D$5:$D$44,MATCH(D372,Kategoriat!$A$5:$A$44,0)),"Kyllä")="Ei")),0,ROUND(H372*N(I372)/(1+N(I372)),2)))</f>
        <v/>
      </c>
      <c r="K372" s="29" t="str">
        <f>IF(H372="","",H372-J372)</f>
        <v/>
      </c>
      <c r="L372" s="23" t="n"/>
    </row>
    <row r="373">
      <c r="A373" s="23" t="n"/>
      <c r="B373" s="24" t="n"/>
      <c r="C373" s="25" t="str">
        <f>IF(B373="","",MONTH(B373))</f>
        <v/>
      </c>
      <c r="D373" s="23" t="n"/>
      <c r="E373" s="26" t="str">
        <f>IF(D373="","",IFERROR(INDEX(Kategoriat!$B$5:$B$44,MATCH(D373,Kategoriat!$A$5:$A$44,0)),"Tarkista"))</f>
        <v/>
      </c>
      <c r="F373" s="23" t="n"/>
      <c r="G373" s="23" t="n"/>
      <c r="H373" s="27" t="n"/>
      <c r="I373" s="28" t="n"/>
      <c r="J373" s="29" t="str">
        <f>IF(H373="","",IF(OR(Aloitus!$B$8="Ei",AND(E373&lt;&gt;"Tulo",IFERROR(INDEX(Kategoriat!$D$5:$D$44,MATCH(D373,Kategoriat!$A$5:$A$44,0)),"Kyllä")="Ei")),0,ROUND(H373*N(I373)/(1+N(I373)),2)))</f>
        <v/>
      </c>
      <c r="K373" s="29" t="str">
        <f>IF(H373="","",H373-J373)</f>
        <v/>
      </c>
      <c r="L373" s="23" t="n"/>
    </row>
    <row r="374">
      <c r="A374" s="23" t="n"/>
      <c r="B374" s="24" t="n"/>
      <c r="C374" s="25" t="str">
        <f>IF(B374="","",MONTH(B374))</f>
        <v/>
      </c>
      <c r="D374" s="23" t="n"/>
      <c r="E374" s="26" t="str">
        <f>IF(D374="","",IFERROR(INDEX(Kategoriat!$B$5:$B$44,MATCH(D374,Kategoriat!$A$5:$A$44,0)),"Tarkista"))</f>
        <v/>
      </c>
      <c r="F374" s="23" t="n"/>
      <c r="G374" s="23" t="n"/>
      <c r="H374" s="27" t="n"/>
      <c r="I374" s="28" t="n"/>
      <c r="J374" s="29" t="str">
        <f>IF(H374="","",IF(OR(Aloitus!$B$8="Ei",AND(E374&lt;&gt;"Tulo",IFERROR(INDEX(Kategoriat!$D$5:$D$44,MATCH(D374,Kategoriat!$A$5:$A$44,0)),"Kyllä")="Ei")),0,ROUND(H374*N(I374)/(1+N(I374)),2)))</f>
        <v/>
      </c>
      <c r="K374" s="29" t="str">
        <f>IF(H374="","",H374-J374)</f>
        <v/>
      </c>
      <c r="L374" s="23" t="n"/>
    </row>
    <row r="375">
      <c r="A375" s="23" t="n"/>
      <c r="B375" s="24" t="n"/>
      <c r="C375" s="25" t="str">
        <f>IF(B375="","",MONTH(B375))</f>
        <v/>
      </c>
      <c r="D375" s="23" t="n"/>
      <c r="E375" s="26" t="str">
        <f>IF(D375="","",IFERROR(INDEX(Kategoriat!$B$5:$B$44,MATCH(D375,Kategoriat!$A$5:$A$44,0)),"Tarkista"))</f>
        <v/>
      </c>
      <c r="F375" s="23" t="n"/>
      <c r="G375" s="23" t="n"/>
      <c r="H375" s="27" t="n"/>
      <c r="I375" s="28" t="n"/>
      <c r="J375" s="29" t="str">
        <f>IF(H375="","",IF(OR(Aloitus!$B$8="Ei",AND(E375&lt;&gt;"Tulo",IFERROR(INDEX(Kategoriat!$D$5:$D$44,MATCH(D375,Kategoriat!$A$5:$A$44,0)),"Kyllä")="Ei")),0,ROUND(H375*N(I375)/(1+N(I375)),2)))</f>
        <v/>
      </c>
      <c r="K375" s="29" t="str">
        <f>IF(H375="","",H375-J375)</f>
        <v/>
      </c>
      <c r="L375" s="23" t="n"/>
    </row>
    <row r="376">
      <c r="A376" s="23" t="n"/>
      <c r="B376" s="24" t="n"/>
      <c r="C376" s="25" t="str">
        <f>IF(B376="","",MONTH(B376))</f>
        <v/>
      </c>
      <c r="D376" s="23" t="n"/>
      <c r="E376" s="26" t="str">
        <f>IF(D376="","",IFERROR(INDEX(Kategoriat!$B$5:$B$44,MATCH(D376,Kategoriat!$A$5:$A$44,0)),"Tarkista"))</f>
        <v/>
      </c>
      <c r="F376" s="23" t="n"/>
      <c r="G376" s="23" t="n"/>
      <c r="H376" s="27" t="n"/>
      <c r="I376" s="28" t="n"/>
      <c r="J376" s="29" t="str">
        <f>IF(H376="","",IF(OR(Aloitus!$B$8="Ei",AND(E376&lt;&gt;"Tulo",IFERROR(INDEX(Kategoriat!$D$5:$D$44,MATCH(D376,Kategoriat!$A$5:$A$44,0)),"Kyllä")="Ei")),0,ROUND(H376*N(I376)/(1+N(I376)),2)))</f>
        <v/>
      </c>
      <c r="K376" s="29" t="str">
        <f>IF(H376="","",H376-J376)</f>
        <v/>
      </c>
      <c r="L376" s="23" t="n"/>
    </row>
    <row r="377">
      <c r="A377" s="23" t="n"/>
      <c r="B377" s="24" t="n"/>
      <c r="C377" s="25" t="str">
        <f>IF(B377="","",MONTH(B377))</f>
        <v/>
      </c>
      <c r="D377" s="23" t="n"/>
      <c r="E377" s="26" t="str">
        <f>IF(D377="","",IFERROR(INDEX(Kategoriat!$B$5:$B$44,MATCH(D377,Kategoriat!$A$5:$A$44,0)),"Tarkista"))</f>
        <v/>
      </c>
      <c r="F377" s="23" t="n"/>
      <c r="G377" s="23" t="n"/>
      <c r="H377" s="27" t="n"/>
      <c r="I377" s="28" t="n"/>
      <c r="J377" s="29" t="str">
        <f>IF(H377="","",IF(OR(Aloitus!$B$8="Ei",AND(E377&lt;&gt;"Tulo",IFERROR(INDEX(Kategoriat!$D$5:$D$44,MATCH(D377,Kategoriat!$A$5:$A$44,0)),"Kyllä")="Ei")),0,ROUND(H377*N(I377)/(1+N(I377)),2)))</f>
        <v/>
      </c>
      <c r="K377" s="29" t="str">
        <f>IF(H377="","",H377-J377)</f>
        <v/>
      </c>
      <c r="L377" s="23" t="n"/>
    </row>
    <row r="378">
      <c r="A378" s="23" t="n"/>
      <c r="B378" s="24" t="n"/>
      <c r="C378" s="25" t="str">
        <f>IF(B378="","",MONTH(B378))</f>
        <v/>
      </c>
      <c r="D378" s="23" t="n"/>
      <c r="E378" s="26" t="str">
        <f>IF(D378="","",IFERROR(INDEX(Kategoriat!$B$5:$B$44,MATCH(D378,Kategoriat!$A$5:$A$44,0)),"Tarkista"))</f>
        <v/>
      </c>
      <c r="F378" s="23" t="n"/>
      <c r="G378" s="23" t="n"/>
      <c r="H378" s="27" t="n"/>
      <c r="I378" s="28" t="n"/>
      <c r="J378" s="29" t="str">
        <f>IF(H378="","",IF(OR(Aloitus!$B$8="Ei",AND(E378&lt;&gt;"Tulo",IFERROR(INDEX(Kategoriat!$D$5:$D$44,MATCH(D378,Kategoriat!$A$5:$A$44,0)),"Kyllä")="Ei")),0,ROUND(H378*N(I378)/(1+N(I378)),2)))</f>
        <v/>
      </c>
      <c r="K378" s="29" t="str">
        <f>IF(H378="","",H378-J378)</f>
        <v/>
      </c>
      <c r="L378" s="23" t="n"/>
    </row>
    <row r="379">
      <c r="A379" s="23" t="n"/>
      <c r="B379" s="24" t="n"/>
      <c r="C379" s="25" t="str">
        <f>IF(B379="","",MONTH(B379))</f>
        <v/>
      </c>
      <c r="D379" s="23" t="n"/>
      <c r="E379" s="26" t="str">
        <f>IF(D379="","",IFERROR(INDEX(Kategoriat!$B$5:$B$44,MATCH(D379,Kategoriat!$A$5:$A$44,0)),"Tarkista"))</f>
        <v/>
      </c>
      <c r="F379" s="23" t="n"/>
      <c r="G379" s="23" t="n"/>
      <c r="H379" s="27" t="n"/>
      <c r="I379" s="28" t="n"/>
      <c r="J379" s="29" t="str">
        <f>IF(H379="","",IF(OR(Aloitus!$B$8="Ei",AND(E379&lt;&gt;"Tulo",IFERROR(INDEX(Kategoriat!$D$5:$D$44,MATCH(D379,Kategoriat!$A$5:$A$44,0)),"Kyllä")="Ei")),0,ROUND(H379*N(I379)/(1+N(I379)),2)))</f>
        <v/>
      </c>
      <c r="K379" s="29" t="str">
        <f>IF(H379="","",H379-J379)</f>
        <v/>
      </c>
      <c r="L379" s="23" t="n"/>
    </row>
    <row r="380">
      <c r="A380" s="23" t="n"/>
      <c r="B380" s="24" t="n"/>
      <c r="C380" s="25" t="str">
        <f>IF(B380="","",MONTH(B380))</f>
        <v/>
      </c>
      <c r="D380" s="23" t="n"/>
      <c r="E380" s="26" t="str">
        <f>IF(D380="","",IFERROR(INDEX(Kategoriat!$B$5:$B$44,MATCH(D380,Kategoriat!$A$5:$A$44,0)),"Tarkista"))</f>
        <v/>
      </c>
      <c r="F380" s="23" t="n"/>
      <c r="G380" s="23" t="n"/>
      <c r="H380" s="27" t="n"/>
      <c r="I380" s="28" t="n"/>
      <c r="J380" s="29" t="str">
        <f>IF(H380="","",IF(OR(Aloitus!$B$8="Ei",AND(E380&lt;&gt;"Tulo",IFERROR(INDEX(Kategoriat!$D$5:$D$44,MATCH(D380,Kategoriat!$A$5:$A$44,0)),"Kyllä")="Ei")),0,ROUND(H380*N(I380)/(1+N(I380)),2)))</f>
        <v/>
      </c>
      <c r="K380" s="29" t="str">
        <f>IF(H380="","",H380-J380)</f>
        <v/>
      </c>
      <c r="L380" s="23" t="n"/>
    </row>
    <row r="381">
      <c r="A381" s="23" t="n"/>
      <c r="B381" s="24" t="n"/>
      <c r="C381" s="25" t="str">
        <f>IF(B381="","",MONTH(B381))</f>
        <v/>
      </c>
      <c r="D381" s="23" t="n"/>
      <c r="E381" s="26" t="str">
        <f>IF(D381="","",IFERROR(INDEX(Kategoriat!$B$5:$B$44,MATCH(D381,Kategoriat!$A$5:$A$44,0)),"Tarkista"))</f>
        <v/>
      </c>
      <c r="F381" s="23" t="n"/>
      <c r="G381" s="23" t="n"/>
      <c r="H381" s="27" t="n"/>
      <c r="I381" s="28" t="n"/>
      <c r="J381" s="29" t="str">
        <f>IF(H381="","",IF(OR(Aloitus!$B$8="Ei",AND(E381&lt;&gt;"Tulo",IFERROR(INDEX(Kategoriat!$D$5:$D$44,MATCH(D381,Kategoriat!$A$5:$A$44,0)),"Kyllä")="Ei")),0,ROUND(H381*N(I381)/(1+N(I381)),2)))</f>
        <v/>
      </c>
      <c r="K381" s="29" t="str">
        <f>IF(H381="","",H381-J381)</f>
        <v/>
      </c>
      <c r="L381" s="23" t="n"/>
    </row>
    <row r="382">
      <c r="A382" s="23" t="n"/>
      <c r="B382" s="24" t="n"/>
      <c r="C382" s="25" t="str">
        <f>IF(B382="","",MONTH(B382))</f>
        <v/>
      </c>
      <c r="D382" s="23" t="n"/>
      <c r="E382" s="26" t="str">
        <f>IF(D382="","",IFERROR(INDEX(Kategoriat!$B$5:$B$44,MATCH(D382,Kategoriat!$A$5:$A$44,0)),"Tarkista"))</f>
        <v/>
      </c>
      <c r="F382" s="23" t="n"/>
      <c r="G382" s="23" t="n"/>
      <c r="H382" s="27" t="n"/>
      <c r="I382" s="28" t="n"/>
      <c r="J382" s="29" t="str">
        <f>IF(H382="","",IF(OR(Aloitus!$B$8="Ei",AND(E382&lt;&gt;"Tulo",IFERROR(INDEX(Kategoriat!$D$5:$D$44,MATCH(D382,Kategoriat!$A$5:$A$44,0)),"Kyllä")="Ei")),0,ROUND(H382*N(I382)/(1+N(I382)),2)))</f>
        <v/>
      </c>
      <c r="K382" s="29" t="str">
        <f>IF(H382="","",H382-J382)</f>
        <v/>
      </c>
      <c r="L382" s="23" t="n"/>
    </row>
    <row r="383">
      <c r="A383" s="23" t="n"/>
      <c r="B383" s="24" t="n"/>
      <c r="C383" s="25" t="str">
        <f>IF(B383="","",MONTH(B383))</f>
        <v/>
      </c>
      <c r="D383" s="23" t="n"/>
      <c r="E383" s="26" t="str">
        <f>IF(D383="","",IFERROR(INDEX(Kategoriat!$B$5:$B$44,MATCH(D383,Kategoriat!$A$5:$A$44,0)),"Tarkista"))</f>
        <v/>
      </c>
      <c r="F383" s="23" t="n"/>
      <c r="G383" s="23" t="n"/>
      <c r="H383" s="27" t="n"/>
      <c r="I383" s="28" t="n"/>
      <c r="J383" s="29" t="str">
        <f>IF(H383="","",IF(OR(Aloitus!$B$8="Ei",AND(E383&lt;&gt;"Tulo",IFERROR(INDEX(Kategoriat!$D$5:$D$44,MATCH(D383,Kategoriat!$A$5:$A$44,0)),"Kyllä")="Ei")),0,ROUND(H383*N(I383)/(1+N(I383)),2)))</f>
        <v/>
      </c>
      <c r="K383" s="29" t="str">
        <f>IF(H383="","",H383-J383)</f>
        <v/>
      </c>
      <c r="L383" s="23" t="n"/>
    </row>
    <row r="384">
      <c r="A384" s="23" t="n"/>
      <c r="B384" s="24" t="n"/>
      <c r="C384" s="25" t="str">
        <f>IF(B384="","",MONTH(B384))</f>
        <v/>
      </c>
      <c r="D384" s="23" t="n"/>
      <c r="E384" s="26" t="str">
        <f>IF(D384="","",IFERROR(INDEX(Kategoriat!$B$5:$B$44,MATCH(D384,Kategoriat!$A$5:$A$44,0)),"Tarkista"))</f>
        <v/>
      </c>
      <c r="F384" s="23" t="n"/>
      <c r="G384" s="23" t="n"/>
      <c r="H384" s="27" t="n"/>
      <c r="I384" s="28" t="n"/>
      <c r="J384" s="29" t="str">
        <f>IF(H384="","",IF(OR(Aloitus!$B$8="Ei",AND(E384&lt;&gt;"Tulo",IFERROR(INDEX(Kategoriat!$D$5:$D$44,MATCH(D384,Kategoriat!$A$5:$A$44,0)),"Kyllä")="Ei")),0,ROUND(H384*N(I384)/(1+N(I384)),2)))</f>
        <v/>
      </c>
      <c r="K384" s="29" t="str">
        <f>IF(H384="","",H384-J384)</f>
        <v/>
      </c>
      <c r="L384" s="23" t="n"/>
    </row>
    <row r="385">
      <c r="A385" s="23" t="n"/>
      <c r="B385" s="24" t="n"/>
      <c r="C385" s="25" t="str">
        <f>IF(B385="","",MONTH(B385))</f>
        <v/>
      </c>
      <c r="D385" s="23" t="n"/>
      <c r="E385" s="26" t="str">
        <f>IF(D385="","",IFERROR(INDEX(Kategoriat!$B$5:$B$44,MATCH(D385,Kategoriat!$A$5:$A$44,0)),"Tarkista"))</f>
        <v/>
      </c>
      <c r="F385" s="23" t="n"/>
      <c r="G385" s="23" t="n"/>
      <c r="H385" s="27" t="n"/>
      <c r="I385" s="28" t="n"/>
      <c r="J385" s="29" t="str">
        <f>IF(H385="","",IF(OR(Aloitus!$B$8="Ei",AND(E385&lt;&gt;"Tulo",IFERROR(INDEX(Kategoriat!$D$5:$D$44,MATCH(D385,Kategoriat!$A$5:$A$44,0)),"Kyllä")="Ei")),0,ROUND(H385*N(I385)/(1+N(I385)),2)))</f>
        <v/>
      </c>
      <c r="K385" s="29" t="str">
        <f>IF(H385="","",H385-J385)</f>
        <v/>
      </c>
      <c r="L385" s="23" t="n"/>
    </row>
    <row r="386">
      <c r="A386" s="23" t="n"/>
      <c r="B386" s="24" t="n"/>
      <c r="C386" s="25" t="str">
        <f>IF(B386="","",MONTH(B386))</f>
        <v/>
      </c>
      <c r="D386" s="23" t="n"/>
      <c r="E386" s="26" t="str">
        <f>IF(D386="","",IFERROR(INDEX(Kategoriat!$B$5:$B$44,MATCH(D386,Kategoriat!$A$5:$A$44,0)),"Tarkista"))</f>
        <v/>
      </c>
      <c r="F386" s="23" t="n"/>
      <c r="G386" s="23" t="n"/>
      <c r="H386" s="27" t="n"/>
      <c r="I386" s="28" t="n"/>
      <c r="J386" s="29" t="str">
        <f>IF(H386="","",IF(OR(Aloitus!$B$8="Ei",AND(E386&lt;&gt;"Tulo",IFERROR(INDEX(Kategoriat!$D$5:$D$44,MATCH(D386,Kategoriat!$A$5:$A$44,0)),"Kyllä")="Ei")),0,ROUND(H386*N(I386)/(1+N(I386)),2)))</f>
        <v/>
      </c>
      <c r="K386" s="29" t="str">
        <f>IF(H386="","",H386-J386)</f>
        <v/>
      </c>
      <c r="L386" s="23" t="n"/>
    </row>
    <row r="387">
      <c r="A387" s="23" t="n"/>
      <c r="B387" s="24" t="n"/>
      <c r="C387" s="25" t="str">
        <f>IF(B387="","",MONTH(B387))</f>
        <v/>
      </c>
      <c r="D387" s="23" t="n"/>
      <c r="E387" s="26" t="str">
        <f>IF(D387="","",IFERROR(INDEX(Kategoriat!$B$5:$B$44,MATCH(D387,Kategoriat!$A$5:$A$44,0)),"Tarkista"))</f>
        <v/>
      </c>
      <c r="F387" s="23" t="n"/>
      <c r="G387" s="23" t="n"/>
      <c r="H387" s="27" t="n"/>
      <c r="I387" s="28" t="n"/>
      <c r="J387" s="29" t="str">
        <f>IF(H387="","",IF(OR(Aloitus!$B$8="Ei",AND(E387&lt;&gt;"Tulo",IFERROR(INDEX(Kategoriat!$D$5:$D$44,MATCH(D387,Kategoriat!$A$5:$A$44,0)),"Kyllä")="Ei")),0,ROUND(H387*N(I387)/(1+N(I387)),2)))</f>
        <v/>
      </c>
      <c r="K387" s="29" t="str">
        <f>IF(H387="","",H387-J387)</f>
        <v/>
      </c>
      <c r="L387" s="23" t="n"/>
    </row>
    <row r="388">
      <c r="A388" s="23" t="n"/>
      <c r="B388" s="24" t="n"/>
      <c r="C388" s="25" t="str">
        <f>IF(B388="","",MONTH(B388))</f>
        <v/>
      </c>
      <c r="D388" s="23" t="n"/>
      <c r="E388" s="26" t="str">
        <f>IF(D388="","",IFERROR(INDEX(Kategoriat!$B$5:$B$44,MATCH(D388,Kategoriat!$A$5:$A$44,0)),"Tarkista"))</f>
        <v/>
      </c>
      <c r="F388" s="23" t="n"/>
      <c r="G388" s="23" t="n"/>
      <c r="H388" s="27" t="n"/>
      <c r="I388" s="28" t="n"/>
      <c r="J388" s="29" t="str">
        <f>IF(H388="","",IF(OR(Aloitus!$B$8="Ei",AND(E388&lt;&gt;"Tulo",IFERROR(INDEX(Kategoriat!$D$5:$D$44,MATCH(D388,Kategoriat!$A$5:$A$44,0)),"Kyllä")="Ei")),0,ROUND(H388*N(I388)/(1+N(I388)),2)))</f>
        <v/>
      </c>
      <c r="K388" s="29" t="str">
        <f>IF(H388="","",H388-J388)</f>
        <v/>
      </c>
      <c r="L388" s="23" t="n"/>
    </row>
    <row r="389">
      <c r="A389" s="23" t="n"/>
      <c r="B389" s="24" t="n"/>
      <c r="C389" s="25" t="str">
        <f>IF(B389="","",MONTH(B389))</f>
        <v/>
      </c>
      <c r="D389" s="23" t="n"/>
      <c r="E389" s="26" t="str">
        <f>IF(D389="","",IFERROR(INDEX(Kategoriat!$B$5:$B$44,MATCH(D389,Kategoriat!$A$5:$A$44,0)),"Tarkista"))</f>
        <v/>
      </c>
      <c r="F389" s="23" t="n"/>
      <c r="G389" s="23" t="n"/>
      <c r="H389" s="27" t="n"/>
      <c r="I389" s="28" t="n"/>
      <c r="J389" s="29" t="str">
        <f>IF(H389="","",IF(OR(Aloitus!$B$8="Ei",AND(E389&lt;&gt;"Tulo",IFERROR(INDEX(Kategoriat!$D$5:$D$44,MATCH(D389,Kategoriat!$A$5:$A$44,0)),"Kyllä")="Ei")),0,ROUND(H389*N(I389)/(1+N(I389)),2)))</f>
        <v/>
      </c>
      <c r="K389" s="29" t="str">
        <f>IF(H389="","",H389-J389)</f>
        <v/>
      </c>
      <c r="L389" s="23" t="n"/>
    </row>
    <row r="390">
      <c r="A390" s="23" t="n"/>
      <c r="B390" s="24" t="n"/>
      <c r="C390" s="25" t="str">
        <f>IF(B390="","",MONTH(B390))</f>
        <v/>
      </c>
      <c r="D390" s="23" t="n"/>
      <c r="E390" s="26" t="str">
        <f>IF(D390="","",IFERROR(INDEX(Kategoriat!$B$5:$B$44,MATCH(D390,Kategoriat!$A$5:$A$44,0)),"Tarkista"))</f>
        <v/>
      </c>
      <c r="F390" s="23" t="n"/>
      <c r="G390" s="23" t="n"/>
      <c r="H390" s="27" t="n"/>
      <c r="I390" s="28" t="n"/>
      <c r="J390" s="29" t="str">
        <f>IF(H390="","",IF(OR(Aloitus!$B$8="Ei",AND(E390&lt;&gt;"Tulo",IFERROR(INDEX(Kategoriat!$D$5:$D$44,MATCH(D390,Kategoriat!$A$5:$A$44,0)),"Kyllä")="Ei")),0,ROUND(H390*N(I390)/(1+N(I390)),2)))</f>
        <v/>
      </c>
      <c r="K390" s="29" t="str">
        <f>IF(H390="","",H390-J390)</f>
        <v/>
      </c>
      <c r="L390" s="23" t="n"/>
    </row>
    <row r="391">
      <c r="A391" s="23" t="n"/>
      <c r="B391" s="24" t="n"/>
      <c r="C391" s="25" t="str">
        <f>IF(B391="","",MONTH(B391))</f>
        <v/>
      </c>
      <c r="D391" s="23" t="n"/>
      <c r="E391" s="26" t="str">
        <f>IF(D391="","",IFERROR(INDEX(Kategoriat!$B$5:$B$44,MATCH(D391,Kategoriat!$A$5:$A$44,0)),"Tarkista"))</f>
        <v/>
      </c>
      <c r="F391" s="23" t="n"/>
      <c r="G391" s="23" t="n"/>
      <c r="H391" s="27" t="n"/>
      <c r="I391" s="28" t="n"/>
      <c r="J391" s="29" t="str">
        <f>IF(H391="","",IF(OR(Aloitus!$B$8="Ei",AND(E391&lt;&gt;"Tulo",IFERROR(INDEX(Kategoriat!$D$5:$D$44,MATCH(D391,Kategoriat!$A$5:$A$44,0)),"Kyllä")="Ei")),0,ROUND(H391*N(I391)/(1+N(I391)),2)))</f>
        <v/>
      </c>
      <c r="K391" s="29" t="str">
        <f>IF(H391="","",H391-J391)</f>
        <v/>
      </c>
      <c r="L391" s="23" t="n"/>
    </row>
    <row r="392">
      <c r="A392" s="23" t="n"/>
      <c r="B392" s="24" t="n"/>
      <c r="C392" s="25" t="str">
        <f>IF(B392="","",MONTH(B392))</f>
        <v/>
      </c>
      <c r="D392" s="23" t="n"/>
      <c r="E392" s="26" t="str">
        <f>IF(D392="","",IFERROR(INDEX(Kategoriat!$B$5:$B$44,MATCH(D392,Kategoriat!$A$5:$A$44,0)),"Tarkista"))</f>
        <v/>
      </c>
      <c r="F392" s="23" t="n"/>
      <c r="G392" s="23" t="n"/>
      <c r="H392" s="27" t="n"/>
      <c r="I392" s="28" t="n"/>
      <c r="J392" s="29" t="str">
        <f>IF(H392="","",IF(OR(Aloitus!$B$8="Ei",AND(E392&lt;&gt;"Tulo",IFERROR(INDEX(Kategoriat!$D$5:$D$44,MATCH(D392,Kategoriat!$A$5:$A$44,0)),"Kyllä")="Ei")),0,ROUND(H392*N(I392)/(1+N(I392)),2)))</f>
        <v/>
      </c>
      <c r="K392" s="29" t="str">
        <f>IF(H392="","",H392-J392)</f>
        <v/>
      </c>
      <c r="L392" s="23" t="n"/>
    </row>
    <row r="393">
      <c r="A393" s="23" t="n"/>
      <c r="B393" s="24" t="n"/>
      <c r="C393" s="25" t="str">
        <f>IF(B393="","",MONTH(B393))</f>
        <v/>
      </c>
      <c r="D393" s="23" t="n"/>
      <c r="E393" s="26" t="str">
        <f>IF(D393="","",IFERROR(INDEX(Kategoriat!$B$5:$B$44,MATCH(D393,Kategoriat!$A$5:$A$44,0)),"Tarkista"))</f>
        <v/>
      </c>
      <c r="F393" s="23" t="n"/>
      <c r="G393" s="23" t="n"/>
      <c r="H393" s="27" t="n"/>
      <c r="I393" s="28" t="n"/>
      <c r="J393" s="29" t="str">
        <f>IF(H393="","",IF(OR(Aloitus!$B$8="Ei",AND(E393&lt;&gt;"Tulo",IFERROR(INDEX(Kategoriat!$D$5:$D$44,MATCH(D393,Kategoriat!$A$5:$A$44,0)),"Kyllä")="Ei")),0,ROUND(H393*N(I393)/(1+N(I393)),2)))</f>
        <v/>
      </c>
      <c r="K393" s="29" t="str">
        <f>IF(H393="","",H393-J393)</f>
        <v/>
      </c>
      <c r="L393" s="23" t="n"/>
    </row>
    <row r="394">
      <c r="A394" s="23" t="n"/>
      <c r="B394" s="24" t="n"/>
      <c r="C394" s="25" t="str">
        <f>IF(B394="","",MONTH(B394))</f>
        <v/>
      </c>
      <c r="D394" s="23" t="n"/>
      <c r="E394" s="26" t="str">
        <f>IF(D394="","",IFERROR(INDEX(Kategoriat!$B$5:$B$44,MATCH(D394,Kategoriat!$A$5:$A$44,0)),"Tarkista"))</f>
        <v/>
      </c>
      <c r="F394" s="23" t="n"/>
      <c r="G394" s="23" t="n"/>
      <c r="H394" s="27" t="n"/>
      <c r="I394" s="28" t="n"/>
      <c r="J394" s="29" t="str">
        <f>IF(H394="","",IF(OR(Aloitus!$B$8="Ei",AND(E394&lt;&gt;"Tulo",IFERROR(INDEX(Kategoriat!$D$5:$D$44,MATCH(D394,Kategoriat!$A$5:$A$44,0)),"Kyllä")="Ei")),0,ROUND(H394*N(I394)/(1+N(I394)),2)))</f>
        <v/>
      </c>
      <c r="K394" s="29" t="str">
        <f>IF(H394="","",H394-J394)</f>
        <v/>
      </c>
      <c r="L394" s="23" t="n"/>
    </row>
    <row r="395">
      <c r="A395" s="23" t="n"/>
      <c r="B395" s="24" t="n"/>
      <c r="C395" s="25" t="str">
        <f>IF(B395="","",MONTH(B395))</f>
        <v/>
      </c>
      <c r="D395" s="23" t="n"/>
      <c r="E395" s="26" t="str">
        <f>IF(D395="","",IFERROR(INDEX(Kategoriat!$B$5:$B$44,MATCH(D395,Kategoriat!$A$5:$A$44,0)),"Tarkista"))</f>
        <v/>
      </c>
      <c r="F395" s="23" t="n"/>
      <c r="G395" s="23" t="n"/>
      <c r="H395" s="27" t="n"/>
      <c r="I395" s="28" t="n"/>
      <c r="J395" s="29" t="str">
        <f>IF(H395="","",IF(OR(Aloitus!$B$8="Ei",AND(E395&lt;&gt;"Tulo",IFERROR(INDEX(Kategoriat!$D$5:$D$44,MATCH(D395,Kategoriat!$A$5:$A$44,0)),"Kyllä")="Ei")),0,ROUND(H395*N(I395)/(1+N(I395)),2)))</f>
        <v/>
      </c>
      <c r="K395" s="29" t="str">
        <f>IF(H395="","",H395-J395)</f>
        <v/>
      </c>
      <c r="L395" s="23" t="n"/>
    </row>
    <row r="396">
      <c r="A396" s="23" t="n"/>
      <c r="B396" s="24" t="n"/>
      <c r="C396" s="25" t="str">
        <f>IF(B396="","",MONTH(B396))</f>
        <v/>
      </c>
      <c r="D396" s="23" t="n"/>
      <c r="E396" s="26" t="str">
        <f>IF(D396="","",IFERROR(INDEX(Kategoriat!$B$5:$B$44,MATCH(D396,Kategoriat!$A$5:$A$44,0)),"Tarkista"))</f>
        <v/>
      </c>
      <c r="F396" s="23" t="n"/>
      <c r="G396" s="23" t="n"/>
      <c r="H396" s="27" t="n"/>
      <c r="I396" s="28" t="n"/>
      <c r="J396" s="29" t="str">
        <f>IF(H396="","",IF(OR(Aloitus!$B$8="Ei",AND(E396&lt;&gt;"Tulo",IFERROR(INDEX(Kategoriat!$D$5:$D$44,MATCH(D396,Kategoriat!$A$5:$A$44,0)),"Kyllä")="Ei")),0,ROUND(H396*N(I396)/(1+N(I396)),2)))</f>
        <v/>
      </c>
      <c r="K396" s="29" t="str">
        <f>IF(H396="","",H396-J396)</f>
        <v/>
      </c>
      <c r="L396" s="23" t="n"/>
    </row>
    <row r="397">
      <c r="A397" s="23" t="n"/>
      <c r="B397" s="24" t="n"/>
      <c r="C397" s="25" t="str">
        <f>IF(B397="","",MONTH(B397))</f>
        <v/>
      </c>
      <c r="D397" s="23" t="n"/>
      <c r="E397" s="26" t="str">
        <f>IF(D397="","",IFERROR(INDEX(Kategoriat!$B$5:$B$44,MATCH(D397,Kategoriat!$A$5:$A$44,0)),"Tarkista"))</f>
        <v/>
      </c>
      <c r="F397" s="23" t="n"/>
      <c r="G397" s="23" t="n"/>
      <c r="H397" s="27" t="n"/>
      <c r="I397" s="28" t="n"/>
      <c r="J397" s="29" t="str">
        <f>IF(H397="","",IF(OR(Aloitus!$B$8="Ei",AND(E397&lt;&gt;"Tulo",IFERROR(INDEX(Kategoriat!$D$5:$D$44,MATCH(D397,Kategoriat!$A$5:$A$44,0)),"Kyllä")="Ei")),0,ROUND(H397*N(I397)/(1+N(I397)),2)))</f>
        <v/>
      </c>
      <c r="K397" s="29" t="str">
        <f>IF(H397="","",H397-J397)</f>
        <v/>
      </c>
      <c r="L397" s="23" t="n"/>
    </row>
    <row r="398">
      <c r="A398" s="23" t="n"/>
      <c r="B398" s="24" t="n"/>
      <c r="C398" s="25" t="str">
        <f>IF(B398="","",MONTH(B398))</f>
        <v/>
      </c>
      <c r="D398" s="23" t="n"/>
      <c r="E398" s="26" t="str">
        <f>IF(D398="","",IFERROR(INDEX(Kategoriat!$B$5:$B$44,MATCH(D398,Kategoriat!$A$5:$A$44,0)),"Tarkista"))</f>
        <v/>
      </c>
      <c r="F398" s="23" t="n"/>
      <c r="G398" s="23" t="n"/>
      <c r="H398" s="27" t="n"/>
      <c r="I398" s="28" t="n"/>
      <c r="J398" s="29" t="str">
        <f>IF(H398="","",IF(OR(Aloitus!$B$8="Ei",AND(E398&lt;&gt;"Tulo",IFERROR(INDEX(Kategoriat!$D$5:$D$44,MATCH(D398,Kategoriat!$A$5:$A$44,0)),"Kyllä")="Ei")),0,ROUND(H398*N(I398)/(1+N(I398)),2)))</f>
        <v/>
      </c>
      <c r="K398" s="29" t="str">
        <f>IF(H398="","",H398-J398)</f>
        <v/>
      </c>
      <c r="L398" s="23" t="n"/>
    </row>
    <row r="399">
      <c r="A399" s="23" t="n"/>
      <c r="B399" s="24" t="n"/>
      <c r="C399" s="25" t="str">
        <f>IF(B399="","",MONTH(B399))</f>
        <v/>
      </c>
      <c r="D399" s="23" t="n"/>
      <c r="E399" s="26" t="str">
        <f>IF(D399="","",IFERROR(INDEX(Kategoriat!$B$5:$B$44,MATCH(D399,Kategoriat!$A$5:$A$44,0)),"Tarkista"))</f>
        <v/>
      </c>
      <c r="F399" s="23" t="n"/>
      <c r="G399" s="23" t="n"/>
      <c r="H399" s="27" t="n"/>
      <c r="I399" s="28" t="n"/>
      <c r="J399" s="29" t="str">
        <f>IF(H399="","",IF(OR(Aloitus!$B$8="Ei",AND(E399&lt;&gt;"Tulo",IFERROR(INDEX(Kategoriat!$D$5:$D$44,MATCH(D399,Kategoriat!$A$5:$A$44,0)),"Kyllä")="Ei")),0,ROUND(H399*N(I399)/(1+N(I399)),2)))</f>
        <v/>
      </c>
      <c r="K399" s="29" t="str">
        <f>IF(H399="","",H399-J399)</f>
        <v/>
      </c>
      <c r="L399" s="23" t="n"/>
    </row>
    <row r="400">
      <c r="A400" s="23" t="n"/>
      <c r="B400" s="24" t="n"/>
      <c r="C400" s="25" t="str">
        <f>IF(B400="","",MONTH(B400))</f>
        <v/>
      </c>
      <c r="D400" s="23" t="n"/>
      <c r="E400" s="26" t="str">
        <f>IF(D400="","",IFERROR(INDEX(Kategoriat!$B$5:$B$44,MATCH(D400,Kategoriat!$A$5:$A$44,0)),"Tarkista"))</f>
        <v/>
      </c>
      <c r="F400" s="23" t="n"/>
      <c r="G400" s="23" t="n"/>
      <c r="H400" s="27" t="n"/>
      <c r="I400" s="28" t="n"/>
      <c r="J400" s="29" t="str">
        <f>IF(H400="","",IF(OR(Aloitus!$B$8="Ei",AND(E400&lt;&gt;"Tulo",IFERROR(INDEX(Kategoriat!$D$5:$D$44,MATCH(D400,Kategoriat!$A$5:$A$44,0)),"Kyllä")="Ei")),0,ROUND(H400*N(I400)/(1+N(I400)),2)))</f>
        <v/>
      </c>
      <c r="K400" s="29" t="str">
        <f>IF(H400="","",H400-J400)</f>
        <v/>
      </c>
      <c r="L400" s="23" t="n"/>
    </row>
    <row r="401">
      <c r="A401" s="23" t="n"/>
      <c r="B401" s="24" t="n"/>
      <c r="C401" s="25" t="str">
        <f>IF(B401="","",MONTH(B401))</f>
        <v/>
      </c>
      <c r="D401" s="23" t="n"/>
      <c r="E401" s="26" t="str">
        <f>IF(D401="","",IFERROR(INDEX(Kategoriat!$B$5:$B$44,MATCH(D401,Kategoriat!$A$5:$A$44,0)),"Tarkista"))</f>
        <v/>
      </c>
      <c r="F401" s="23" t="n"/>
      <c r="G401" s="23" t="n"/>
      <c r="H401" s="27" t="n"/>
      <c r="I401" s="28" t="n"/>
      <c r="J401" s="29" t="str">
        <f>IF(H401="","",IF(OR(Aloitus!$B$8="Ei",AND(E401&lt;&gt;"Tulo",IFERROR(INDEX(Kategoriat!$D$5:$D$44,MATCH(D401,Kategoriat!$A$5:$A$44,0)),"Kyllä")="Ei")),0,ROUND(H401*N(I401)/(1+N(I401)),2)))</f>
        <v/>
      </c>
      <c r="K401" s="29" t="str">
        <f>IF(H401="","",H401-J401)</f>
        <v/>
      </c>
      <c r="L401" s="23" t="n"/>
    </row>
    <row r="402">
      <c r="A402" s="23" t="n"/>
      <c r="B402" s="24" t="n"/>
      <c r="C402" s="25" t="str">
        <f>IF(B402="","",MONTH(B402))</f>
        <v/>
      </c>
      <c r="D402" s="23" t="n"/>
      <c r="E402" s="26" t="str">
        <f>IF(D402="","",IFERROR(INDEX(Kategoriat!$B$5:$B$44,MATCH(D402,Kategoriat!$A$5:$A$44,0)),"Tarkista"))</f>
        <v/>
      </c>
      <c r="F402" s="23" t="n"/>
      <c r="G402" s="23" t="n"/>
      <c r="H402" s="27" t="n"/>
      <c r="I402" s="28" t="n"/>
      <c r="J402" s="29" t="str">
        <f>IF(H402="","",IF(OR(Aloitus!$B$8="Ei",AND(E402&lt;&gt;"Tulo",IFERROR(INDEX(Kategoriat!$D$5:$D$44,MATCH(D402,Kategoriat!$A$5:$A$44,0)),"Kyllä")="Ei")),0,ROUND(H402*N(I402)/(1+N(I402)),2)))</f>
        <v/>
      </c>
      <c r="K402" s="29" t="str">
        <f>IF(H402="","",H402-J402)</f>
        <v/>
      </c>
      <c r="L402" s="23" t="n"/>
    </row>
    <row r="403">
      <c r="A403" s="23" t="n"/>
      <c r="B403" s="24" t="n"/>
      <c r="C403" s="25" t="str">
        <f>IF(B403="","",MONTH(B403))</f>
        <v/>
      </c>
      <c r="D403" s="23" t="n"/>
      <c r="E403" s="26" t="str">
        <f>IF(D403="","",IFERROR(INDEX(Kategoriat!$B$5:$B$44,MATCH(D403,Kategoriat!$A$5:$A$44,0)),"Tarkista"))</f>
        <v/>
      </c>
      <c r="F403" s="23" t="n"/>
      <c r="G403" s="23" t="n"/>
      <c r="H403" s="27" t="n"/>
      <c r="I403" s="28" t="n"/>
      <c r="J403" s="29" t="str">
        <f>IF(H403="","",IF(OR(Aloitus!$B$8="Ei",AND(E403&lt;&gt;"Tulo",IFERROR(INDEX(Kategoriat!$D$5:$D$44,MATCH(D403,Kategoriat!$A$5:$A$44,0)),"Kyllä")="Ei")),0,ROUND(H403*N(I403)/(1+N(I403)),2)))</f>
        <v/>
      </c>
      <c r="K403" s="29" t="str">
        <f>IF(H403="","",H403-J403)</f>
        <v/>
      </c>
      <c r="L403" s="23" t="n"/>
    </row>
    <row r="404">
      <c r="A404" s="23" t="n"/>
      <c r="B404" s="24" t="n"/>
      <c r="C404" s="25" t="str">
        <f>IF(B404="","",MONTH(B404))</f>
        <v/>
      </c>
      <c r="D404" s="23" t="n"/>
      <c r="E404" s="26" t="str">
        <f>IF(D404="","",IFERROR(INDEX(Kategoriat!$B$5:$B$44,MATCH(D404,Kategoriat!$A$5:$A$44,0)),"Tarkista"))</f>
        <v/>
      </c>
      <c r="F404" s="23" t="n"/>
      <c r="G404" s="23" t="n"/>
      <c r="H404" s="27" t="n"/>
      <c r="I404" s="28" t="n"/>
      <c r="J404" s="29" t="str">
        <f>IF(H404="","",IF(OR(Aloitus!$B$8="Ei",AND(E404&lt;&gt;"Tulo",IFERROR(INDEX(Kategoriat!$D$5:$D$44,MATCH(D404,Kategoriat!$A$5:$A$44,0)),"Kyllä")="Ei")),0,ROUND(H404*N(I404)/(1+N(I404)),2)))</f>
        <v/>
      </c>
      <c r="K404" s="29" t="str">
        <f>IF(H404="","",H404-J404)</f>
        <v/>
      </c>
      <c r="L404" s="23" t="n"/>
    </row>
    <row r="405">
      <c r="A405" s="23" t="n"/>
      <c r="B405" s="24" t="n"/>
      <c r="C405" s="25" t="str">
        <f>IF(B405="","",MONTH(B405))</f>
        <v/>
      </c>
      <c r="D405" s="23" t="n"/>
      <c r="E405" s="26" t="str">
        <f>IF(D405="","",IFERROR(INDEX(Kategoriat!$B$5:$B$44,MATCH(D405,Kategoriat!$A$5:$A$44,0)),"Tarkista"))</f>
        <v/>
      </c>
      <c r="F405" s="23" t="n"/>
      <c r="G405" s="23" t="n"/>
      <c r="H405" s="27" t="n"/>
      <c r="I405" s="28" t="n"/>
      <c r="J405" s="29" t="str">
        <f>IF(H405="","",IF(OR(Aloitus!$B$8="Ei",AND(E405&lt;&gt;"Tulo",IFERROR(INDEX(Kategoriat!$D$5:$D$44,MATCH(D405,Kategoriat!$A$5:$A$44,0)),"Kyllä")="Ei")),0,ROUND(H405*N(I405)/(1+N(I405)),2)))</f>
        <v/>
      </c>
      <c r="K405" s="29" t="str">
        <f>IF(H405="","",H405-J405)</f>
        <v/>
      </c>
      <c r="L405" s="23" t="n"/>
    </row>
    <row r="406">
      <c r="A406" s="23" t="n"/>
      <c r="B406" s="24" t="n"/>
      <c r="C406" s="25" t="str">
        <f>IF(B406="","",MONTH(B406))</f>
        <v/>
      </c>
      <c r="D406" s="23" t="n"/>
      <c r="E406" s="26" t="str">
        <f>IF(D406="","",IFERROR(INDEX(Kategoriat!$B$5:$B$44,MATCH(D406,Kategoriat!$A$5:$A$44,0)),"Tarkista"))</f>
        <v/>
      </c>
      <c r="F406" s="23" t="n"/>
      <c r="G406" s="23" t="n"/>
      <c r="H406" s="27" t="n"/>
      <c r="I406" s="28" t="n"/>
      <c r="J406" s="29" t="str">
        <f>IF(H406="","",IF(OR(Aloitus!$B$8="Ei",AND(E406&lt;&gt;"Tulo",IFERROR(INDEX(Kategoriat!$D$5:$D$44,MATCH(D406,Kategoriat!$A$5:$A$44,0)),"Kyllä")="Ei")),0,ROUND(H406*N(I406)/(1+N(I406)),2)))</f>
        <v/>
      </c>
      <c r="K406" s="29" t="str">
        <f>IF(H406="","",H406-J406)</f>
        <v/>
      </c>
      <c r="L406" s="23" t="n"/>
    </row>
    <row r="407">
      <c r="A407" s="23" t="n"/>
      <c r="B407" s="24" t="n"/>
      <c r="C407" s="25" t="str">
        <f>IF(B407="","",MONTH(B407))</f>
        <v/>
      </c>
      <c r="D407" s="23" t="n"/>
      <c r="E407" s="26" t="str">
        <f>IF(D407="","",IFERROR(INDEX(Kategoriat!$B$5:$B$44,MATCH(D407,Kategoriat!$A$5:$A$44,0)),"Tarkista"))</f>
        <v/>
      </c>
      <c r="F407" s="23" t="n"/>
      <c r="G407" s="23" t="n"/>
      <c r="H407" s="27" t="n"/>
      <c r="I407" s="28" t="n"/>
      <c r="J407" s="29" t="str">
        <f>IF(H407="","",IF(OR(Aloitus!$B$8="Ei",AND(E407&lt;&gt;"Tulo",IFERROR(INDEX(Kategoriat!$D$5:$D$44,MATCH(D407,Kategoriat!$A$5:$A$44,0)),"Kyllä")="Ei")),0,ROUND(H407*N(I407)/(1+N(I407)),2)))</f>
        <v/>
      </c>
      <c r="K407" s="29" t="str">
        <f>IF(H407="","",H407-J407)</f>
        <v/>
      </c>
      <c r="L407" s="23" t="n"/>
    </row>
    <row r="408">
      <c r="A408" s="23" t="n"/>
      <c r="B408" s="24" t="n"/>
      <c r="C408" s="25" t="str">
        <f>IF(B408="","",MONTH(B408))</f>
        <v/>
      </c>
      <c r="D408" s="23" t="n"/>
      <c r="E408" s="26" t="str">
        <f>IF(D408="","",IFERROR(INDEX(Kategoriat!$B$5:$B$44,MATCH(D408,Kategoriat!$A$5:$A$44,0)),"Tarkista"))</f>
        <v/>
      </c>
      <c r="F408" s="23" t="n"/>
      <c r="G408" s="23" t="n"/>
      <c r="H408" s="27" t="n"/>
      <c r="I408" s="28" t="n"/>
      <c r="J408" s="29" t="str">
        <f>IF(H408="","",IF(OR(Aloitus!$B$8="Ei",AND(E408&lt;&gt;"Tulo",IFERROR(INDEX(Kategoriat!$D$5:$D$44,MATCH(D408,Kategoriat!$A$5:$A$44,0)),"Kyllä")="Ei")),0,ROUND(H408*N(I408)/(1+N(I408)),2)))</f>
        <v/>
      </c>
      <c r="K408" s="29" t="str">
        <f>IF(H408="","",H408-J408)</f>
        <v/>
      </c>
      <c r="L408" s="23" t="n"/>
    </row>
    <row r="409">
      <c r="A409" s="23" t="n"/>
      <c r="B409" s="24" t="n"/>
      <c r="C409" s="25" t="str">
        <f>IF(B409="","",MONTH(B409))</f>
        <v/>
      </c>
      <c r="D409" s="23" t="n"/>
      <c r="E409" s="26" t="str">
        <f>IF(D409="","",IFERROR(INDEX(Kategoriat!$B$5:$B$44,MATCH(D409,Kategoriat!$A$5:$A$44,0)),"Tarkista"))</f>
        <v/>
      </c>
      <c r="F409" s="23" t="n"/>
      <c r="G409" s="23" t="n"/>
      <c r="H409" s="27" t="n"/>
      <c r="I409" s="28" t="n"/>
      <c r="J409" s="29" t="str">
        <f>IF(H409="","",IF(OR(Aloitus!$B$8="Ei",AND(E409&lt;&gt;"Tulo",IFERROR(INDEX(Kategoriat!$D$5:$D$44,MATCH(D409,Kategoriat!$A$5:$A$44,0)),"Kyllä")="Ei")),0,ROUND(H409*N(I409)/(1+N(I409)),2)))</f>
        <v/>
      </c>
      <c r="K409" s="29" t="str">
        <f>IF(H409="","",H409-J409)</f>
        <v/>
      </c>
      <c r="L409" s="23" t="n"/>
    </row>
    <row r="410">
      <c r="A410" s="23" t="n"/>
      <c r="B410" s="24" t="n"/>
      <c r="C410" s="25" t="str">
        <f>IF(B410="","",MONTH(B410))</f>
        <v/>
      </c>
      <c r="D410" s="23" t="n"/>
      <c r="E410" s="26" t="str">
        <f>IF(D410="","",IFERROR(INDEX(Kategoriat!$B$5:$B$44,MATCH(D410,Kategoriat!$A$5:$A$44,0)),"Tarkista"))</f>
        <v/>
      </c>
      <c r="F410" s="23" t="n"/>
      <c r="G410" s="23" t="n"/>
      <c r="H410" s="27" t="n"/>
      <c r="I410" s="28" t="n"/>
      <c r="J410" s="29" t="str">
        <f>IF(H410="","",IF(OR(Aloitus!$B$8="Ei",AND(E410&lt;&gt;"Tulo",IFERROR(INDEX(Kategoriat!$D$5:$D$44,MATCH(D410,Kategoriat!$A$5:$A$44,0)),"Kyllä")="Ei")),0,ROUND(H410*N(I410)/(1+N(I410)),2)))</f>
        <v/>
      </c>
      <c r="K410" s="29" t="str">
        <f>IF(H410="","",H410-J410)</f>
        <v/>
      </c>
      <c r="L410" s="23" t="n"/>
    </row>
    <row r="411">
      <c r="A411" s="23" t="n"/>
      <c r="B411" s="24" t="n"/>
      <c r="C411" s="25" t="str">
        <f>IF(B411="","",MONTH(B411))</f>
        <v/>
      </c>
      <c r="D411" s="23" t="n"/>
      <c r="E411" s="26" t="str">
        <f>IF(D411="","",IFERROR(INDEX(Kategoriat!$B$5:$B$44,MATCH(D411,Kategoriat!$A$5:$A$44,0)),"Tarkista"))</f>
        <v/>
      </c>
      <c r="F411" s="23" t="n"/>
      <c r="G411" s="23" t="n"/>
      <c r="H411" s="27" t="n"/>
      <c r="I411" s="28" t="n"/>
      <c r="J411" s="29" t="str">
        <f>IF(H411="","",IF(OR(Aloitus!$B$8="Ei",AND(E411&lt;&gt;"Tulo",IFERROR(INDEX(Kategoriat!$D$5:$D$44,MATCH(D411,Kategoriat!$A$5:$A$44,0)),"Kyllä")="Ei")),0,ROUND(H411*N(I411)/(1+N(I411)),2)))</f>
        <v/>
      </c>
      <c r="K411" s="29" t="str">
        <f>IF(H411="","",H411-J411)</f>
        <v/>
      </c>
      <c r="L411" s="23" t="n"/>
    </row>
    <row r="412">
      <c r="A412" s="23" t="n"/>
      <c r="B412" s="24" t="n"/>
      <c r="C412" s="25" t="str">
        <f>IF(B412="","",MONTH(B412))</f>
        <v/>
      </c>
      <c r="D412" s="23" t="n"/>
      <c r="E412" s="26" t="str">
        <f>IF(D412="","",IFERROR(INDEX(Kategoriat!$B$5:$B$44,MATCH(D412,Kategoriat!$A$5:$A$44,0)),"Tarkista"))</f>
        <v/>
      </c>
      <c r="F412" s="23" t="n"/>
      <c r="G412" s="23" t="n"/>
      <c r="H412" s="27" t="n"/>
      <c r="I412" s="28" t="n"/>
      <c r="J412" s="29" t="str">
        <f>IF(H412="","",IF(OR(Aloitus!$B$8="Ei",AND(E412&lt;&gt;"Tulo",IFERROR(INDEX(Kategoriat!$D$5:$D$44,MATCH(D412,Kategoriat!$A$5:$A$44,0)),"Kyllä")="Ei")),0,ROUND(H412*N(I412)/(1+N(I412)),2)))</f>
        <v/>
      </c>
      <c r="K412" s="29" t="str">
        <f>IF(H412="","",H412-J412)</f>
        <v/>
      </c>
      <c r="L412" s="23" t="n"/>
    </row>
    <row r="413">
      <c r="A413" s="23" t="n"/>
      <c r="B413" s="24" t="n"/>
      <c r="C413" s="25" t="str">
        <f>IF(B413="","",MONTH(B413))</f>
        <v/>
      </c>
      <c r="D413" s="23" t="n"/>
      <c r="E413" s="26" t="str">
        <f>IF(D413="","",IFERROR(INDEX(Kategoriat!$B$5:$B$44,MATCH(D413,Kategoriat!$A$5:$A$44,0)),"Tarkista"))</f>
        <v/>
      </c>
      <c r="F413" s="23" t="n"/>
      <c r="G413" s="23" t="n"/>
      <c r="H413" s="27" t="n"/>
      <c r="I413" s="28" t="n"/>
      <c r="J413" s="29" t="str">
        <f>IF(H413="","",IF(OR(Aloitus!$B$8="Ei",AND(E413&lt;&gt;"Tulo",IFERROR(INDEX(Kategoriat!$D$5:$D$44,MATCH(D413,Kategoriat!$A$5:$A$44,0)),"Kyllä")="Ei")),0,ROUND(H413*N(I413)/(1+N(I413)),2)))</f>
        <v/>
      </c>
      <c r="K413" s="29" t="str">
        <f>IF(H413="","",H413-J413)</f>
        <v/>
      </c>
      <c r="L413" s="23" t="n"/>
    </row>
    <row r="414">
      <c r="A414" s="23" t="n"/>
      <c r="B414" s="24" t="n"/>
      <c r="C414" s="25" t="str">
        <f>IF(B414="","",MONTH(B414))</f>
        <v/>
      </c>
      <c r="D414" s="23" t="n"/>
      <c r="E414" s="26" t="str">
        <f>IF(D414="","",IFERROR(INDEX(Kategoriat!$B$5:$B$44,MATCH(D414,Kategoriat!$A$5:$A$44,0)),"Tarkista"))</f>
        <v/>
      </c>
      <c r="F414" s="23" t="n"/>
      <c r="G414" s="23" t="n"/>
      <c r="H414" s="27" t="n"/>
      <c r="I414" s="28" t="n"/>
      <c r="J414" s="29" t="str">
        <f>IF(H414="","",IF(OR(Aloitus!$B$8="Ei",AND(E414&lt;&gt;"Tulo",IFERROR(INDEX(Kategoriat!$D$5:$D$44,MATCH(D414,Kategoriat!$A$5:$A$44,0)),"Kyllä")="Ei")),0,ROUND(H414*N(I414)/(1+N(I414)),2)))</f>
        <v/>
      </c>
      <c r="K414" s="29" t="str">
        <f>IF(H414="","",H414-J414)</f>
        <v/>
      </c>
      <c r="L414" s="23" t="n"/>
    </row>
    <row r="415">
      <c r="A415" s="23" t="n"/>
      <c r="B415" s="24" t="n"/>
      <c r="C415" s="25" t="str">
        <f>IF(B415="","",MONTH(B415))</f>
        <v/>
      </c>
      <c r="D415" s="23" t="n"/>
      <c r="E415" s="26" t="str">
        <f>IF(D415="","",IFERROR(INDEX(Kategoriat!$B$5:$B$44,MATCH(D415,Kategoriat!$A$5:$A$44,0)),"Tarkista"))</f>
        <v/>
      </c>
      <c r="F415" s="23" t="n"/>
      <c r="G415" s="23" t="n"/>
      <c r="H415" s="27" t="n"/>
      <c r="I415" s="28" t="n"/>
      <c r="J415" s="29" t="str">
        <f>IF(H415="","",IF(OR(Aloitus!$B$8="Ei",AND(E415&lt;&gt;"Tulo",IFERROR(INDEX(Kategoriat!$D$5:$D$44,MATCH(D415,Kategoriat!$A$5:$A$44,0)),"Kyllä")="Ei")),0,ROUND(H415*N(I415)/(1+N(I415)),2)))</f>
        <v/>
      </c>
      <c r="K415" s="29" t="str">
        <f>IF(H415="","",H415-J415)</f>
        <v/>
      </c>
      <c r="L415" s="23" t="n"/>
    </row>
    <row r="416">
      <c r="A416" s="23" t="n"/>
      <c r="B416" s="24" t="n"/>
      <c r="C416" s="25" t="str">
        <f>IF(B416="","",MONTH(B416))</f>
        <v/>
      </c>
      <c r="D416" s="23" t="n"/>
      <c r="E416" s="26" t="str">
        <f>IF(D416="","",IFERROR(INDEX(Kategoriat!$B$5:$B$44,MATCH(D416,Kategoriat!$A$5:$A$44,0)),"Tarkista"))</f>
        <v/>
      </c>
      <c r="F416" s="23" t="n"/>
      <c r="G416" s="23" t="n"/>
      <c r="H416" s="27" t="n"/>
      <c r="I416" s="28" t="n"/>
      <c r="J416" s="29" t="str">
        <f>IF(H416="","",IF(OR(Aloitus!$B$8="Ei",AND(E416&lt;&gt;"Tulo",IFERROR(INDEX(Kategoriat!$D$5:$D$44,MATCH(D416,Kategoriat!$A$5:$A$44,0)),"Kyllä")="Ei")),0,ROUND(H416*N(I416)/(1+N(I416)),2)))</f>
        <v/>
      </c>
      <c r="K416" s="29" t="str">
        <f>IF(H416="","",H416-J416)</f>
        <v/>
      </c>
      <c r="L416" s="23" t="n"/>
    </row>
    <row r="417">
      <c r="A417" s="23" t="n"/>
      <c r="B417" s="24" t="n"/>
      <c r="C417" s="25" t="str">
        <f>IF(B417="","",MONTH(B417))</f>
        <v/>
      </c>
      <c r="D417" s="23" t="n"/>
      <c r="E417" s="26" t="str">
        <f>IF(D417="","",IFERROR(INDEX(Kategoriat!$B$5:$B$44,MATCH(D417,Kategoriat!$A$5:$A$44,0)),"Tarkista"))</f>
        <v/>
      </c>
      <c r="F417" s="23" t="n"/>
      <c r="G417" s="23" t="n"/>
      <c r="H417" s="27" t="n"/>
      <c r="I417" s="28" t="n"/>
      <c r="J417" s="29" t="str">
        <f>IF(H417="","",IF(OR(Aloitus!$B$8="Ei",AND(E417&lt;&gt;"Tulo",IFERROR(INDEX(Kategoriat!$D$5:$D$44,MATCH(D417,Kategoriat!$A$5:$A$44,0)),"Kyllä")="Ei")),0,ROUND(H417*N(I417)/(1+N(I417)),2)))</f>
        <v/>
      </c>
      <c r="K417" s="29" t="str">
        <f>IF(H417="","",H417-J417)</f>
        <v/>
      </c>
      <c r="L417" s="23" t="n"/>
    </row>
    <row r="418">
      <c r="A418" s="23" t="n"/>
      <c r="B418" s="24" t="n"/>
      <c r="C418" s="25" t="str">
        <f>IF(B418="","",MONTH(B418))</f>
        <v/>
      </c>
      <c r="D418" s="23" t="n"/>
      <c r="E418" s="26" t="str">
        <f>IF(D418="","",IFERROR(INDEX(Kategoriat!$B$5:$B$44,MATCH(D418,Kategoriat!$A$5:$A$44,0)),"Tarkista"))</f>
        <v/>
      </c>
      <c r="F418" s="23" t="n"/>
      <c r="G418" s="23" t="n"/>
      <c r="H418" s="27" t="n"/>
      <c r="I418" s="28" t="n"/>
      <c r="J418" s="29" t="str">
        <f>IF(H418="","",IF(OR(Aloitus!$B$8="Ei",AND(E418&lt;&gt;"Tulo",IFERROR(INDEX(Kategoriat!$D$5:$D$44,MATCH(D418,Kategoriat!$A$5:$A$44,0)),"Kyllä")="Ei")),0,ROUND(H418*N(I418)/(1+N(I418)),2)))</f>
        <v/>
      </c>
      <c r="K418" s="29" t="str">
        <f>IF(H418="","",H418-J418)</f>
        <v/>
      </c>
      <c r="L418" s="23" t="n"/>
    </row>
    <row r="419">
      <c r="A419" s="23" t="n"/>
      <c r="B419" s="24" t="n"/>
      <c r="C419" s="25" t="str">
        <f>IF(B419="","",MONTH(B419))</f>
        <v/>
      </c>
      <c r="D419" s="23" t="n"/>
      <c r="E419" s="26" t="str">
        <f>IF(D419="","",IFERROR(INDEX(Kategoriat!$B$5:$B$44,MATCH(D419,Kategoriat!$A$5:$A$44,0)),"Tarkista"))</f>
        <v/>
      </c>
      <c r="F419" s="23" t="n"/>
      <c r="G419" s="23" t="n"/>
      <c r="H419" s="27" t="n"/>
      <c r="I419" s="28" t="n"/>
      <c r="J419" s="29" t="str">
        <f>IF(H419="","",IF(OR(Aloitus!$B$8="Ei",AND(E419&lt;&gt;"Tulo",IFERROR(INDEX(Kategoriat!$D$5:$D$44,MATCH(D419,Kategoriat!$A$5:$A$44,0)),"Kyllä")="Ei")),0,ROUND(H419*N(I419)/(1+N(I419)),2)))</f>
        <v/>
      </c>
      <c r="K419" s="29" t="str">
        <f>IF(H419="","",H419-J419)</f>
        <v/>
      </c>
      <c r="L419" s="23" t="n"/>
    </row>
    <row r="420">
      <c r="A420" s="23" t="n"/>
      <c r="B420" s="24" t="n"/>
      <c r="C420" s="25" t="str">
        <f>IF(B420="","",MONTH(B420))</f>
        <v/>
      </c>
      <c r="D420" s="23" t="n"/>
      <c r="E420" s="26" t="str">
        <f>IF(D420="","",IFERROR(INDEX(Kategoriat!$B$5:$B$44,MATCH(D420,Kategoriat!$A$5:$A$44,0)),"Tarkista"))</f>
        <v/>
      </c>
      <c r="F420" s="23" t="n"/>
      <c r="G420" s="23" t="n"/>
      <c r="H420" s="27" t="n"/>
      <c r="I420" s="28" t="n"/>
      <c r="J420" s="29" t="str">
        <f>IF(H420="","",IF(OR(Aloitus!$B$8="Ei",AND(E420&lt;&gt;"Tulo",IFERROR(INDEX(Kategoriat!$D$5:$D$44,MATCH(D420,Kategoriat!$A$5:$A$44,0)),"Kyllä")="Ei")),0,ROUND(H420*N(I420)/(1+N(I420)),2)))</f>
        <v/>
      </c>
      <c r="K420" s="29" t="str">
        <f>IF(H420="","",H420-J420)</f>
        <v/>
      </c>
      <c r="L420" s="23" t="n"/>
    </row>
    <row r="421">
      <c r="A421" s="23" t="n"/>
      <c r="B421" s="24" t="n"/>
      <c r="C421" s="25" t="str">
        <f>IF(B421="","",MONTH(B421))</f>
        <v/>
      </c>
      <c r="D421" s="23" t="n"/>
      <c r="E421" s="26" t="str">
        <f>IF(D421="","",IFERROR(INDEX(Kategoriat!$B$5:$B$44,MATCH(D421,Kategoriat!$A$5:$A$44,0)),"Tarkista"))</f>
        <v/>
      </c>
      <c r="F421" s="23" t="n"/>
      <c r="G421" s="23" t="n"/>
      <c r="H421" s="27" t="n"/>
      <c r="I421" s="28" t="n"/>
      <c r="J421" s="29" t="str">
        <f>IF(H421="","",IF(OR(Aloitus!$B$8="Ei",AND(E421&lt;&gt;"Tulo",IFERROR(INDEX(Kategoriat!$D$5:$D$44,MATCH(D421,Kategoriat!$A$5:$A$44,0)),"Kyllä")="Ei")),0,ROUND(H421*N(I421)/(1+N(I421)),2)))</f>
        <v/>
      </c>
      <c r="K421" s="29" t="str">
        <f>IF(H421="","",H421-J421)</f>
        <v/>
      </c>
      <c r="L421" s="23" t="n"/>
    </row>
    <row r="422">
      <c r="A422" s="23" t="n"/>
      <c r="B422" s="24" t="n"/>
      <c r="C422" s="25" t="str">
        <f>IF(B422="","",MONTH(B422))</f>
        <v/>
      </c>
      <c r="D422" s="23" t="n"/>
      <c r="E422" s="26" t="str">
        <f>IF(D422="","",IFERROR(INDEX(Kategoriat!$B$5:$B$44,MATCH(D422,Kategoriat!$A$5:$A$44,0)),"Tarkista"))</f>
        <v/>
      </c>
      <c r="F422" s="23" t="n"/>
      <c r="G422" s="23" t="n"/>
      <c r="H422" s="27" t="n"/>
      <c r="I422" s="28" t="n"/>
      <c r="J422" s="29" t="str">
        <f>IF(H422="","",IF(OR(Aloitus!$B$8="Ei",AND(E422&lt;&gt;"Tulo",IFERROR(INDEX(Kategoriat!$D$5:$D$44,MATCH(D422,Kategoriat!$A$5:$A$44,0)),"Kyllä")="Ei")),0,ROUND(H422*N(I422)/(1+N(I422)),2)))</f>
        <v/>
      </c>
      <c r="K422" s="29" t="str">
        <f>IF(H422="","",H422-J422)</f>
        <v/>
      </c>
      <c r="L422" s="23" t="n"/>
    </row>
    <row r="423">
      <c r="A423" s="23" t="n"/>
      <c r="B423" s="24" t="n"/>
      <c r="C423" s="25" t="str">
        <f>IF(B423="","",MONTH(B423))</f>
        <v/>
      </c>
      <c r="D423" s="23" t="n"/>
      <c r="E423" s="26" t="str">
        <f>IF(D423="","",IFERROR(INDEX(Kategoriat!$B$5:$B$44,MATCH(D423,Kategoriat!$A$5:$A$44,0)),"Tarkista"))</f>
        <v/>
      </c>
      <c r="F423" s="23" t="n"/>
      <c r="G423" s="23" t="n"/>
      <c r="H423" s="27" t="n"/>
      <c r="I423" s="28" t="n"/>
      <c r="J423" s="29" t="str">
        <f>IF(H423="","",IF(OR(Aloitus!$B$8="Ei",AND(E423&lt;&gt;"Tulo",IFERROR(INDEX(Kategoriat!$D$5:$D$44,MATCH(D423,Kategoriat!$A$5:$A$44,0)),"Kyllä")="Ei")),0,ROUND(H423*N(I423)/(1+N(I423)),2)))</f>
        <v/>
      </c>
      <c r="K423" s="29" t="str">
        <f>IF(H423="","",H423-J423)</f>
        <v/>
      </c>
      <c r="L423" s="23" t="n"/>
    </row>
    <row r="424">
      <c r="A424" s="23" t="n"/>
      <c r="B424" s="24" t="n"/>
      <c r="C424" s="25" t="str">
        <f>IF(B424="","",MONTH(B424))</f>
        <v/>
      </c>
      <c r="D424" s="23" t="n"/>
      <c r="E424" s="26" t="str">
        <f>IF(D424="","",IFERROR(INDEX(Kategoriat!$B$5:$B$44,MATCH(D424,Kategoriat!$A$5:$A$44,0)),"Tarkista"))</f>
        <v/>
      </c>
      <c r="F424" s="23" t="n"/>
      <c r="G424" s="23" t="n"/>
      <c r="H424" s="27" t="n"/>
      <c r="I424" s="28" t="n"/>
      <c r="J424" s="29" t="str">
        <f>IF(H424="","",IF(OR(Aloitus!$B$8="Ei",AND(E424&lt;&gt;"Tulo",IFERROR(INDEX(Kategoriat!$D$5:$D$44,MATCH(D424,Kategoriat!$A$5:$A$44,0)),"Kyllä")="Ei")),0,ROUND(H424*N(I424)/(1+N(I424)),2)))</f>
        <v/>
      </c>
      <c r="K424" s="29" t="str">
        <f>IF(H424="","",H424-J424)</f>
        <v/>
      </c>
      <c r="L424" s="23" t="n"/>
    </row>
    <row r="425">
      <c r="A425" s="23" t="n"/>
      <c r="B425" s="24" t="n"/>
      <c r="C425" s="25" t="str">
        <f>IF(B425="","",MONTH(B425))</f>
        <v/>
      </c>
      <c r="D425" s="23" t="n"/>
      <c r="E425" s="26" t="str">
        <f>IF(D425="","",IFERROR(INDEX(Kategoriat!$B$5:$B$44,MATCH(D425,Kategoriat!$A$5:$A$44,0)),"Tarkista"))</f>
        <v/>
      </c>
      <c r="F425" s="23" t="n"/>
      <c r="G425" s="23" t="n"/>
      <c r="H425" s="27" t="n"/>
      <c r="I425" s="28" t="n"/>
      <c r="J425" s="29" t="str">
        <f>IF(H425="","",IF(OR(Aloitus!$B$8="Ei",AND(E425&lt;&gt;"Tulo",IFERROR(INDEX(Kategoriat!$D$5:$D$44,MATCH(D425,Kategoriat!$A$5:$A$44,0)),"Kyllä")="Ei")),0,ROUND(H425*N(I425)/(1+N(I425)),2)))</f>
        <v/>
      </c>
      <c r="K425" s="29" t="str">
        <f>IF(H425="","",H425-J425)</f>
        <v/>
      </c>
      <c r="L425" s="23" t="n"/>
    </row>
    <row r="426">
      <c r="A426" s="23" t="n"/>
      <c r="B426" s="24" t="n"/>
      <c r="C426" s="25" t="str">
        <f>IF(B426="","",MONTH(B426))</f>
        <v/>
      </c>
      <c r="D426" s="23" t="n"/>
      <c r="E426" s="26" t="str">
        <f>IF(D426="","",IFERROR(INDEX(Kategoriat!$B$5:$B$44,MATCH(D426,Kategoriat!$A$5:$A$44,0)),"Tarkista"))</f>
        <v/>
      </c>
      <c r="F426" s="23" t="n"/>
      <c r="G426" s="23" t="n"/>
      <c r="H426" s="27" t="n"/>
      <c r="I426" s="28" t="n"/>
      <c r="J426" s="29" t="str">
        <f>IF(H426="","",IF(OR(Aloitus!$B$8="Ei",AND(E426&lt;&gt;"Tulo",IFERROR(INDEX(Kategoriat!$D$5:$D$44,MATCH(D426,Kategoriat!$A$5:$A$44,0)),"Kyllä")="Ei")),0,ROUND(H426*N(I426)/(1+N(I426)),2)))</f>
        <v/>
      </c>
      <c r="K426" s="29" t="str">
        <f>IF(H426="","",H426-J426)</f>
        <v/>
      </c>
      <c r="L426" s="23" t="n"/>
    </row>
    <row r="427">
      <c r="A427" s="23" t="n"/>
      <c r="B427" s="24" t="n"/>
      <c r="C427" s="25" t="str">
        <f>IF(B427="","",MONTH(B427))</f>
        <v/>
      </c>
      <c r="D427" s="23" t="n"/>
      <c r="E427" s="26" t="str">
        <f>IF(D427="","",IFERROR(INDEX(Kategoriat!$B$5:$B$44,MATCH(D427,Kategoriat!$A$5:$A$44,0)),"Tarkista"))</f>
        <v/>
      </c>
      <c r="F427" s="23" t="n"/>
      <c r="G427" s="23" t="n"/>
      <c r="H427" s="27" t="n"/>
      <c r="I427" s="28" t="n"/>
      <c r="J427" s="29" t="str">
        <f>IF(H427="","",IF(OR(Aloitus!$B$8="Ei",AND(E427&lt;&gt;"Tulo",IFERROR(INDEX(Kategoriat!$D$5:$D$44,MATCH(D427,Kategoriat!$A$5:$A$44,0)),"Kyllä")="Ei")),0,ROUND(H427*N(I427)/(1+N(I427)),2)))</f>
        <v/>
      </c>
      <c r="K427" s="29" t="str">
        <f>IF(H427="","",H427-J427)</f>
        <v/>
      </c>
      <c r="L427" s="23" t="n"/>
    </row>
    <row r="428">
      <c r="A428" s="23" t="n"/>
      <c r="B428" s="24" t="n"/>
      <c r="C428" s="25" t="str">
        <f>IF(B428="","",MONTH(B428))</f>
        <v/>
      </c>
      <c r="D428" s="23" t="n"/>
      <c r="E428" s="26" t="str">
        <f>IF(D428="","",IFERROR(INDEX(Kategoriat!$B$5:$B$44,MATCH(D428,Kategoriat!$A$5:$A$44,0)),"Tarkista"))</f>
        <v/>
      </c>
      <c r="F428" s="23" t="n"/>
      <c r="G428" s="23" t="n"/>
      <c r="H428" s="27" t="n"/>
      <c r="I428" s="28" t="n"/>
      <c r="J428" s="29" t="str">
        <f>IF(H428="","",IF(OR(Aloitus!$B$8="Ei",AND(E428&lt;&gt;"Tulo",IFERROR(INDEX(Kategoriat!$D$5:$D$44,MATCH(D428,Kategoriat!$A$5:$A$44,0)),"Kyllä")="Ei")),0,ROUND(H428*N(I428)/(1+N(I428)),2)))</f>
        <v/>
      </c>
      <c r="K428" s="29" t="str">
        <f>IF(H428="","",H428-J428)</f>
        <v/>
      </c>
      <c r="L428" s="23" t="n"/>
    </row>
    <row r="429">
      <c r="A429" s="23" t="n"/>
      <c r="B429" s="24" t="n"/>
      <c r="C429" s="25" t="str">
        <f>IF(B429="","",MONTH(B429))</f>
        <v/>
      </c>
      <c r="D429" s="23" t="n"/>
      <c r="E429" s="26" t="str">
        <f>IF(D429="","",IFERROR(INDEX(Kategoriat!$B$5:$B$44,MATCH(D429,Kategoriat!$A$5:$A$44,0)),"Tarkista"))</f>
        <v/>
      </c>
      <c r="F429" s="23" t="n"/>
      <c r="G429" s="23" t="n"/>
      <c r="H429" s="27" t="n"/>
      <c r="I429" s="28" t="n"/>
      <c r="J429" s="29" t="str">
        <f>IF(H429="","",IF(OR(Aloitus!$B$8="Ei",AND(E429&lt;&gt;"Tulo",IFERROR(INDEX(Kategoriat!$D$5:$D$44,MATCH(D429,Kategoriat!$A$5:$A$44,0)),"Kyllä")="Ei")),0,ROUND(H429*N(I429)/(1+N(I429)),2)))</f>
        <v/>
      </c>
      <c r="K429" s="29" t="str">
        <f>IF(H429="","",H429-J429)</f>
        <v/>
      </c>
      <c r="L429" s="23" t="n"/>
    </row>
    <row r="430">
      <c r="A430" s="23" t="n"/>
      <c r="B430" s="24" t="n"/>
      <c r="C430" s="25" t="str">
        <f>IF(B430="","",MONTH(B430))</f>
        <v/>
      </c>
      <c r="D430" s="23" t="n"/>
      <c r="E430" s="26" t="str">
        <f>IF(D430="","",IFERROR(INDEX(Kategoriat!$B$5:$B$44,MATCH(D430,Kategoriat!$A$5:$A$44,0)),"Tarkista"))</f>
        <v/>
      </c>
      <c r="F430" s="23" t="n"/>
      <c r="G430" s="23" t="n"/>
      <c r="H430" s="27" t="n"/>
      <c r="I430" s="28" t="n"/>
      <c r="J430" s="29" t="str">
        <f>IF(H430="","",IF(OR(Aloitus!$B$8="Ei",AND(E430&lt;&gt;"Tulo",IFERROR(INDEX(Kategoriat!$D$5:$D$44,MATCH(D430,Kategoriat!$A$5:$A$44,0)),"Kyllä")="Ei")),0,ROUND(H430*N(I430)/(1+N(I430)),2)))</f>
        <v/>
      </c>
      <c r="K430" s="29" t="str">
        <f>IF(H430="","",H430-J430)</f>
        <v/>
      </c>
      <c r="L430" s="23" t="n"/>
    </row>
    <row r="431">
      <c r="A431" s="23" t="n"/>
      <c r="B431" s="24" t="n"/>
      <c r="C431" s="25" t="str">
        <f>IF(B431="","",MONTH(B431))</f>
        <v/>
      </c>
      <c r="D431" s="23" t="n"/>
      <c r="E431" s="26" t="str">
        <f>IF(D431="","",IFERROR(INDEX(Kategoriat!$B$5:$B$44,MATCH(D431,Kategoriat!$A$5:$A$44,0)),"Tarkista"))</f>
        <v/>
      </c>
      <c r="F431" s="23" t="n"/>
      <c r="G431" s="23" t="n"/>
      <c r="H431" s="27" t="n"/>
      <c r="I431" s="28" t="n"/>
      <c r="J431" s="29" t="str">
        <f>IF(H431="","",IF(OR(Aloitus!$B$8="Ei",AND(E431&lt;&gt;"Tulo",IFERROR(INDEX(Kategoriat!$D$5:$D$44,MATCH(D431,Kategoriat!$A$5:$A$44,0)),"Kyllä")="Ei")),0,ROUND(H431*N(I431)/(1+N(I431)),2)))</f>
        <v/>
      </c>
      <c r="K431" s="29" t="str">
        <f>IF(H431="","",H431-J431)</f>
        <v/>
      </c>
      <c r="L431" s="23" t="n"/>
    </row>
    <row r="432">
      <c r="A432" s="23" t="n"/>
      <c r="B432" s="24" t="n"/>
      <c r="C432" s="25" t="str">
        <f>IF(B432="","",MONTH(B432))</f>
        <v/>
      </c>
      <c r="D432" s="23" t="n"/>
      <c r="E432" s="26" t="str">
        <f>IF(D432="","",IFERROR(INDEX(Kategoriat!$B$5:$B$44,MATCH(D432,Kategoriat!$A$5:$A$44,0)),"Tarkista"))</f>
        <v/>
      </c>
      <c r="F432" s="23" t="n"/>
      <c r="G432" s="23" t="n"/>
      <c r="H432" s="27" t="n"/>
      <c r="I432" s="28" t="n"/>
      <c r="J432" s="29" t="str">
        <f>IF(H432="","",IF(OR(Aloitus!$B$8="Ei",AND(E432&lt;&gt;"Tulo",IFERROR(INDEX(Kategoriat!$D$5:$D$44,MATCH(D432,Kategoriat!$A$5:$A$44,0)),"Kyllä")="Ei")),0,ROUND(H432*N(I432)/(1+N(I432)),2)))</f>
        <v/>
      </c>
      <c r="K432" s="29" t="str">
        <f>IF(H432="","",H432-J432)</f>
        <v/>
      </c>
      <c r="L432" s="23" t="n"/>
    </row>
    <row r="433">
      <c r="A433" s="23" t="n"/>
      <c r="B433" s="24" t="n"/>
      <c r="C433" s="25" t="str">
        <f>IF(B433="","",MONTH(B433))</f>
        <v/>
      </c>
      <c r="D433" s="23" t="n"/>
      <c r="E433" s="26" t="str">
        <f>IF(D433="","",IFERROR(INDEX(Kategoriat!$B$5:$B$44,MATCH(D433,Kategoriat!$A$5:$A$44,0)),"Tarkista"))</f>
        <v/>
      </c>
      <c r="F433" s="23" t="n"/>
      <c r="G433" s="23" t="n"/>
      <c r="H433" s="27" t="n"/>
      <c r="I433" s="28" t="n"/>
      <c r="J433" s="29" t="str">
        <f>IF(H433="","",IF(OR(Aloitus!$B$8="Ei",AND(E433&lt;&gt;"Tulo",IFERROR(INDEX(Kategoriat!$D$5:$D$44,MATCH(D433,Kategoriat!$A$5:$A$44,0)),"Kyllä")="Ei")),0,ROUND(H433*N(I433)/(1+N(I433)),2)))</f>
        <v/>
      </c>
      <c r="K433" s="29" t="str">
        <f>IF(H433="","",H433-J433)</f>
        <v/>
      </c>
      <c r="L433" s="23" t="n"/>
    </row>
    <row r="434">
      <c r="A434" s="23" t="n"/>
      <c r="B434" s="24" t="n"/>
      <c r="C434" s="25" t="str">
        <f>IF(B434="","",MONTH(B434))</f>
        <v/>
      </c>
      <c r="D434" s="23" t="n"/>
      <c r="E434" s="26" t="str">
        <f>IF(D434="","",IFERROR(INDEX(Kategoriat!$B$5:$B$44,MATCH(D434,Kategoriat!$A$5:$A$44,0)),"Tarkista"))</f>
        <v/>
      </c>
      <c r="F434" s="23" t="n"/>
      <c r="G434" s="23" t="n"/>
      <c r="H434" s="27" t="n"/>
      <c r="I434" s="28" t="n"/>
      <c r="J434" s="29" t="str">
        <f>IF(H434="","",IF(OR(Aloitus!$B$8="Ei",AND(E434&lt;&gt;"Tulo",IFERROR(INDEX(Kategoriat!$D$5:$D$44,MATCH(D434,Kategoriat!$A$5:$A$44,0)),"Kyllä")="Ei")),0,ROUND(H434*N(I434)/(1+N(I434)),2)))</f>
        <v/>
      </c>
      <c r="K434" s="29" t="str">
        <f>IF(H434="","",H434-J434)</f>
        <v/>
      </c>
      <c r="L434" s="23" t="n"/>
    </row>
    <row r="435">
      <c r="A435" s="23" t="n"/>
      <c r="B435" s="24" t="n"/>
      <c r="C435" s="25" t="str">
        <f>IF(B435="","",MONTH(B435))</f>
        <v/>
      </c>
      <c r="D435" s="23" t="n"/>
      <c r="E435" s="26" t="str">
        <f>IF(D435="","",IFERROR(INDEX(Kategoriat!$B$5:$B$44,MATCH(D435,Kategoriat!$A$5:$A$44,0)),"Tarkista"))</f>
        <v/>
      </c>
      <c r="F435" s="23" t="n"/>
      <c r="G435" s="23" t="n"/>
      <c r="H435" s="27" t="n"/>
      <c r="I435" s="28" t="n"/>
      <c r="J435" s="29" t="str">
        <f>IF(H435="","",IF(OR(Aloitus!$B$8="Ei",AND(E435&lt;&gt;"Tulo",IFERROR(INDEX(Kategoriat!$D$5:$D$44,MATCH(D435,Kategoriat!$A$5:$A$44,0)),"Kyllä")="Ei")),0,ROUND(H435*N(I435)/(1+N(I435)),2)))</f>
        <v/>
      </c>
      <c r="K435" s="29" t="str">
        <f>IF(H435="","",H435-J435)</f>
        <v/>
      </c>
      <c r="L435" s="23" t="n"/>
    </row>
    <row r="436">
      <c r="A436" s="23" t="n"/>
      <c r="B436" s="24" t="n"/>
      <c r="C436" s="25" t="str">
        <f>IF(B436="","",MONTH(B436))</f>
        <v/>
      </c>
      <c r="D436" s="23" t="n"/>
      <c r="E436" s="26" t="str">
        <f>IF(D436="","",IFERROR(INDEX(Kategoriat!$B$5:$B$44,MATCH(D436,Kategoriat!$A$5:$A$44,0)),"Tarkista"))</f>
        <v/>
      </c>
      <c r="F436" s="23" t="n"/>
      <c r="G436" s="23" t="n"/>
      <c r="H436" s="27" t="n"/>
      <c r="I436" s="28" t="n"/>
      <c r="J436" s="29" t="str">
        <f>IF(H436="","",IF(OR(Aloitus!$B$8="Ei",AND(E436&lt;&gt;"Tulo",IFERROR(INDEX(Kategoriat!$D$5:$D$44,MATCH(D436,Kategoriat!$A$5:$A$44,0)),"Kyllä")="Ei")),0,ROUND(H436*N(I436)/(1+N(I436)),2)))</f>
        <v/>
      </c>
      <c r="K436" s="29" t="str">
        <f>IF(H436="","",H436-J436)</f>
        <v/>
      </c>
      <c r="L436" s="23" t="n"/>
    </row>
    <row r="437">
      <c r="A437" s="23" t="n"/>
      <c r="B437" s="24" t="n"/>
      <c r="C437" s="25" t="str">
        <f>IF(B437="","",MONTH(B437))</f>
        <v/>
      </c>
      <c r="D437" s="23" t="n"/>
      <c r="E437" s="26" t="str">
        <f>IF(D437="","",IFERROR(INDEX(Kategoriat!$B$5:$B$44,MATCH(D437,Kategoriat!$A$5:$A$44,0)),"Tarkista"))</f>
        <v/>
      </c>
      <c r="F437" s="23" t="n"/>
      <c r="G437" s="23" t="n"/>
      <c r="H437" s="27" t="n"/>
      <c r="I437" s="28" t="n"/>
      <c r="J437" s="29" t="str">
        <f>IF(H437="","",IF(OR(Aloitus!$B$8="Ei",AND(E437&lt;&gt;"Tulo",IFERROR(INDEX(Kategoriat!$D$5:$D$44,MATCH(D437,Kategoriat!$A$5:$A$44,0)),"Kyllä")="Ei")),0,ROUND(H437*N(I437)/(1+N(I437)),2)))</f>
        <v/>
      </c>
      <c r="K437" s="29" t="str">
        <f>IF(H437="","",H437-J437)</f>
        <v/>
      </c>
      <c r="L437" s="23" t="n"/>
    </row>
    <row r="438">
      <c r="A438" s="23" t="n"/>
      <c r="B438" s="24" t="n"/>
      <c r="C438" s="25" t="str">
        <f>IF(B438="","",MONTH(B438))</f>
        <v/>
      </c>
      <c r="D438" s="23" t="n"/>
      <c r="E438" s="26" t="str">
        <f>IF(D438="","",IFERROR(INDEX(Kategoriat!$B$5:$B$44,MATCH(D438,Kategoriat!$A$5:$A$44,0)),"Tarkista"))</f>
        <v/>
      </c>
      <c r="F438" s="23" t="n"/>
      <c r="G438" s="23" t="n"/>
      <c r="H438" s="27" t="n"/>
      <c r="I438" s="28" t="n"/>
      <c r="J438" s="29" t="str">
        <f>IF(H438="","",IF(OR(Aloitus!$B$8="Ei",AND(E438&lt;&gt;"Tulo",IFERROR(INDEX(Kategoriat!$D$5:$D$44,MATCH(D438,Kategoriat!$A$5:$A$44,0)),"Kyllä")="Ei")),0,ROUND(H438*N(I438)/(1+N(I438)),2)))</f>
        <v/>
      </c>
      <c r="K438" s="29" t="str">
        <f>IF(H438="","",H438-J438)</f>
        <v/>
      </c>
      <c r="L438" s="23" t="n"/>
    </row>
    <row r="439">
      <c r="A439" s="23" t="n"/>
      <c r="B439" s="24" t="n"/>
      <c r="C439" s="25" t="str">
        <f>IF(B439="","",MONTH(B439))</f>
        <v/>
      </c>
      <c r="D439" s="23" t="n"/>
      <c r="E439" s="26" t="str">
        <f>IF(D439="","",IFERROR(INDEX(Kategoriat!$B$5:$B$44,MATCH(D439,Kategoriat!$A$5:$A$44,0)),"Tarkista"))</f>
        <v/>
      </c>
      <c r="F439" s="23" t="n"/>
      <c r="G439" s="23" t="n"/>
      <c r="H439" s="27" t="n"/>
      <c r="I439" s="28" t="n"/>
      <c r="J439" s="29" t="str">
        <f>IF(H439="","",IF(OR(Aloitus!$B$8="Ei",AND(E439&lt;&gt;"Tulo",IFERROR(INDEX(Kategoriat!$D$5:$D$44,MATCH(D439,Kategoriat!$A$5:$A$44,0)),"Kyllä")="Ei")),0,ROUND(H439*N(I439)/(1+N(I439)),2)))</f>
        <v/>
      </c>
      <c r="K439" s="29" t="str">
        <f>IF(H439="","",H439-J439)</f>
        <v/>
      </c>
      <c r="L439" s="23" t="n"/>
    </row>
    <row r="440">
      <c r="A440" s="23" t="n"/>
      <c r="B440" s="24" t="n"/>
      <c r="C440" s="25" t="str">
        <f>IF(B440="","",MONTH(B440))</f>
        <v/>
      </c>
      <c r="D440" s="23" t="n"/>
      <c r="E440" s="26" t="str">
        <f>IF(D440="","",IFERROR(INDEX(Kategoriat!$B$5:$B$44,MATCH(D440,Kategoriat!$A$5:$A$44,0)),"Tarkista"))</f>
        <v/>
      </c>
      <c r="F440" s="23" t="n"/>
      <c r="G440" s="23" t="n"/>
      <c r="H440" s="27" t="n"/>
      <c r="I440" s="28" t="n"/>
      <c r="J440" s="29" t="str">
        <f>IF(H440="","",IF(OR(Aloitus!$B$8="Ei",AND(E440&lt;&gt;"Tulo",IFERROR(INDEX(Kategoriat!$D$5:$D$44,MATCH(D440,Kategoriat!$A$5:$A$44,0)),"Kyllä")="Ei")),0,ROUND(H440*N(I440)/(1+N(I440)),2)))</f>
        <v/>
      </c>
      <c r="K440" s="29" t="str">
        <f>IF(H440="","",H440-J440)</f>
        <v/>
      </c>
      <c r="L440" s="23" t="n"/>
    </row>
    <row r="441">
      <c r="A441" s="23" t="n"/>
      <c r="B441" s="24" t="n"/>
      <c r="C441" s="25" t="str">
        <f>IF(B441="","",MONTH(B441))</f>
        <v/>
      </c>
      <c r="D441" s="23" t="n"/>
      <c r="E441" s="26" t="str">
        <f>IF(D441="","",IFERROR(INDEX(Kategoriat!$B$5:$B$44,MATCH(D441,Kategoriat!$A$5:$A$44,0)),"Tarkista"))</f>
        <v/>
      </c>
      <c r="F441" s="23" t="n"/>
      <c r="G441" s="23" t="n"/>
      <c r="H441" s="27" t="n"/>
      <c r="I441" s="28" t="n"/>
      <c r="J441" s="29" t="str">
        <f>IF(H441="","",IF(OR(Aloitus!$B$8="Ei",AND(E441&lt;&gt;"Tulo",IFERROR(INDEX(Kategoriat!$D$5:$D$44,MATCH(D441,Kategoriat!$A$5:$A$44,0)),"Kyllä")="Ei")),0,ROUND(H441*N(I441)/(1+N(I441)),2)))</f>
        <v/>
      </c>
      <c r="K441" s="29" t="str">
        <f>IF(H441="","",H441-J441)</f>
        <v/>
      </c>
      <c r="L441" s="23" t="n"/>
    </row>
    <row r="442">
      <c r="A442" s="23" t="n"/>
      <c r="B442" s="24" t="n"/>
      <c r="C442" s="25" t="str">
        <f>IF(B442="","",MONTH(B442))</f>
        <v/>
      </c>
      <c r="D442" s="23" t="n"/>
      <c r="E442" s="26" t="str">
        <f>IF(D442="","",IFERROR(INDEX(Kategoriat!$B$5:$B$44,MATCH(D442,Kategoriat!$A$5:$A$44,0)),"Tarkista"))</f>
        <v/>
      </c>
      <c r="F442" s="23" t="n"/>
      <c r="G442" s="23" t="n"/>
      <c r="H442" s="27" t="n"/>
      <c r="I442" s="28" t="n"/>
      <c r="J442" s="29" t="str">
        <f>IF(H442="","",IF(OR(Aloitus!$B$8="Ei",AND(E442&lt;&gt;"Tulo",IFERROR(INDEX(Kategoriat!$D$5:$D$44,MATCH(D442,Kategoriat!$A$5:$A$44,0)),"Kyllä")="Ei")),0,ROUND(H442*N(I442)/(1+N(I442)),2)))</f>
        <v/>
      </c>
      <c r="K442" s="29" t="str">
        <f>IF(H442="","",H442-J442)</f>
        <v/>
      </c>
      <c r="L442" s="23" t="n"/>
    </row>
    <row r="443">
      <c r="A443" s="23" t="n"/>
      <c r="B443" s="24" t="n"/>
      <c r="C443" s="25" t="str">
        <f>IF(B443="","",MONTH(B443))</f>
        <v/>
      </c>
      <c r="D443" s="23" t="n"/>
      <c r="E443" s="26" t="str">
        <f>IF(D443="","",IFERROR(INDEX(Kategoriat!$B$5:$B$44,MATCH(D443,Kategoriat!$A$5:$A$44,0)),"Tarkista"))</f>
        <v/>
      </c>
      <c r="F443" s="23" t="n"/>
      <c r="G443" s="23" t="n"/>
      <c r="H443" s="27" t="n"/>
      <c r="I443" s="28" t="n"/>
      <c r="J443" s="29" t="str">
        <f>IF(H443="","",IF(OR(Aloitus!$B$8="Ei",AND(E443&lt;&gt;"Tulo",IFERROR(INDEX(Kategoriat!$D$5:$D$44,MATCH(D443,Kategoriat!$A$5:$A$44,0)),"Kyllä")="Ei")),0,ROUND(H443*N(I443)/(1+N(I443)),2)))</f>
        <v/>
      </c>
      <c r="K443" s="29" t="str">
        <f>IF(H443="","",H443-J443)</f>
        <v/>
      </c>
      <c r="L443" s="23" t="n"/>
    </row>
    <row r="444">
      <c r="A444" s="23" t="n"/>
      <c r="B444" s="24" t="n"/>
      <c r="C444" s="25" t="str">
        <f>IF(B444="","",MONTH(B444))</f>
        <v/>
      </c>
      <c r="D444" s="23" t="n"/>
      <c r="E444" s="26" t="str">
        <f>IF(D444="","",IFERROR(INDEX(Kategoriat!$B$5:$B$44,MATCH(D444,Kategoriat!$A$5:$A$44,0)),"Tarkista"))</f>
        <v/>
      </c>
      <c r="F444" s="23" t="n"/>
      <c r="G444" s="23" t="n"/>
      <c r="H444" s="27" t="n"/>
      <c r="I444" s="28" t="n"/>
      <c r="J444" s="29" t="str">
        <f>IF(H444="","",IF(OR(Aloitus!$B$8="Ei",AND(E444&lt;&gt;"Tulo",IFERROR(INDEX(Kategoriat!$D$5:$D$44,MATCH(D444,Kategoriat!$A$5:$A$44,0)),"Kyllä")="Ei")),0,ROUND(H444*N(I444)/(1+N(I444)),2)))</f>
        <v/>
      </c>
      <c r="K444" s="29" t="str">
        <f>IF(H444="","",H444-J444)</f>
        <v/>
      </c>
      <c r="L444" s="23" t="n"/>
    </row>
    <row r="445">
      <c r="A445" s="23" t="n"/>
      <c r="B445" s="24" t="n"/>
      <c r="C445" s="25" t="str">
        <f>IF(B445="","",MONTH(B445))</f>
        <v/>
      </c>
      <c r="D445" s="23" t="n"/>
      <c r="E445" s="26" t="str">
        <f>IF(D445="","",IFERROR(INDEX(Kategoriat!$B$5:$B$44,MATCH(D445,Kategoriat!$A$5:$A$44,0)),"Tarkista"))</f>
        <v/>
      </c>
      <c r="F445" s="23" t="n"/>
      <c r="G445" s="23" t="n"/>
      <c r="H445" s="27" t="n"/>
      <c r="I445" s="28" t="n"/>
      <c r="J445" s="29" t="str">
        <f>IF(H445="","",IF(OR(Aloitus!$B$8="Ei",AND(E445&lt;&gt;"Tulo",IFERROR(INDEX(Kategoriat!$D$5:$D$44,MATCH(D445,Kategoriat!$A$5:$A$44,0)),"Kyllä")="Ei")),0,ROUND(H445*N(I445)/(1+N(I445)),2)))</f>
        <v/>
      </c>
      <c r="K445" s="29" t="str">
        <f>IF(H445="","",H445-J445)</f>
        <v/>
      </c>
      <c r="L445" s="23" t="n"/>
    </row>
    <row r="446">
      <c r="A446" s="23" t="n"/>
      <c r="B446" s="24" t="n"/>
      <c r="C446" s="25" t="str">
        <f>IF(B446="","",MONTH(B446))</f>
        <v/>
      </c>
      <c r="D446" s="23" t="n"/>
      <c r="E446" s="26" t="str">
        <f>IF(D446="","",IFERROR(INDEX(Kategoriat!$B$5:$B$44,MATCH(D446,Kategoriat!$A$5:$A$44,0)),"Tarkista"))</f>
        <v/>
      </c>
      <c r="F446" s="23" t="n"/>
      <c r="G446" s="23" t="n"/>
      <c r="H446" s="27" t="n"/>
      <c r="I446" s="28" t="n"/>
      <c r="J446" s="29" t="str">
        <f>IF(H446="","",IF(OR(Aloitus!$B$8="Ei",AND(E446&lt;&gt;"Tulo",IFERROR(INDEX(Kategoriat!$D$5:$D$44,MATCH(D446,Kategoriat!$A$5:$A$44,0)),"Kyllä")="Ei")),0,ROUND(H446*N(I446)/(1+N(I446)),2)))</f>
        <v/>
      </c>
      <c r="K446" s="29" t="str">
        <f>IF(H446="","",H446-J446)</f>
        <v/>
      </c>
      <c r="L446" s="23" t="n"/>
    </row>
    <row r="447">
      <c r="A447" s="23" t="n"/>
      <c r="B447" s="24" t="n"/>
      <c r="C447" s="25" t="str">
        <f>IF(B447="","",MONTH(B447))</f>
        <v/>
      </c>
      <c r="D447" s="23" t="n"/>
      <c r="E447" s="26" t="str">
        <f>IF(D447="","",IFERROR(INDEX(Kategoriat!$B$5:$B$44,MATCH(D447,Kategoriat!$A$5:$A$44,0)),"Tarkista"))</f>
        <v/>
      </c>
      <c r="F447" s="23" t="n"/>
      <c r="G447" s="23" t="n"/>
      <c r="H447" s="27" t="n"/>
      <c r="I447" s="28" t="n"/>
      <c r="J447" s="29" t="str">
        <f>IF(H447="","",IF(OR(Aloitus!$B$8="Ei",AND(E447&lt;&gt;"Tulo",IFERROR(INDEX(Kategoriat!$D$5:$D$44,MATCH(D447,Kategoriat!$A$5:$A$44,0)),"Kyllä")="Ei")),0,ROUND(H447*N(I447)/(1+N(I447)),2)))</f>
        <v/>
      </c>
      <c r="K447" s="29" t="str">
        <f>IF(H447="","",H447-J447)</f>
        <v/>
      </c>
      <c r="L447" s="23" t="n"/>
    </row>
    <row r="448">
      <c r="A448" s="23" t="n"/>
      <c r="B448" s="24" t="n"/>
      <c r="C448" s="25" t="str">
        <f>IF(B448="","",MONTH(B448))</f>
        <v/>
      </c>
      <c r="D448" s="23" t="n"/>
      <c r="E448" s="26" t="str">
        <f>IF(D448="","",IFERROR(INDEX(Kategoriat!$B$5:$B$44,MATCH(D448,Kategoriat!$A$5:$A$44,0)),"Tarkista"))</f>
        <v/>
      </c>
      <c r="F448" s="23" t="n"/>
      <c r="G448" s="23" t="n"/>
      <c r="H448" s="27" t="n"/>
      <c r="I448" s="28" t="n"/>
      <c r="J448" s="29" t="str">
        <f>IF(H448="","",IF(OR(Aloitus!$B$8="Ei",AND(E448&lt;&gt;"Tulo",IFERROR(INDEX(Kategoriat!$D$5:$D$44,MATCH(D448,Kategoriat!$A$5:$A$44,0)),"Kyllä")="Ei")),0,ROUND(H448*N(I448)/(1+N(I448)),2)))</f>
        <v/>
      </c>
      <c r="K448" s="29" t="str">
        <f>IF(H448="","",H448-J448)</f>
        <v/>
      </c>
      <c r="L448" s="23" t="n"/>
    </row>
    <row r="449">
      <c r="A449" s="23" t="n"/>
      <c r="B449" s="24" t="n"/>
      <c r="C449" s="25" t="str">
        <f>IF(B449="","",MONTH(B449))</f>
        <v/>
      </c>
      <c r="D449" s="23" t="n"/>
      <c r="E449" s="26" t="str">
        <f>IF(D449="","",IFERROR(INDEX(Kategoriat!$B$5:$B$44,MATCH(D449,Kategoriat!$A$5:$A$44,0)),"Tarkista"))</f>
        <v/>
      </c>
      <c r="F449" s="23" t="n"/>
      <c r="G449" s="23" t="n"/>
      <c r="H449" s="27" t="n"/>
      <c r="I449" s="28" t="n"/>
      <c r="J449" s="29" t="str">
        <f>IF(H449="","",IF(OR(Aloitus!$B$8="Ei",AND(E449&lt;&gt;"Tulo",IFERROR(INDEX(Kategoriat!$D$5:$D$44,MATCH(D449,Kategoriat!$A$5:$A$44,0)),"Kyllä")="Ei")),0,ROUND(H449*N(I449)/(1+N(I449)),2)))</f>
        <v/>
      </c>
      <c r="K449" s="29" t="str">
        <f>IF(H449="","",H449-J449)</f>
        <v/>
      </c>
      <c r="L449" s="23" t="n"/>
    </row>
    <row r="450">
      <c r="A450" s="23" t="n"/>
      <c r="B450" s="24" t="n"/>
      <c r="C450" s="25" t="str">
        <f>IF(B450="","",MONTH(B450))</f>
        <v/>
      </c>
      <c r="D450" s="23" t="n"/>
      <c r="E450" s="26" t="str">
        <f>IF(D450="","",IFERROR(INDEX(Kategoriat!$B$5:$B$44,MATCH(D450,Kategoriat!$A$5:$A$44,0)),"Tarkista"))</f>
        <v/>
      </c>
      <c r="F450" s="23" t="n"/>
      <c r="G450" s="23" t="n"/>
      <c r="H450" s="27" t="n"/>
      <c r="I450" s="28" t="n"/>
      <c r="J450" s="29" t="str">
        <f>IF(H450="","",IF(OR(Aloitus!$B$8="Ei",AND(E450&lt;&gt;"Tulo",IFERROR(INDEX(Kategoriat!$D$5:$D$44,MATCH(D450,Kategoriat!$A$5:$A$44,0)),"Kyllä")="Ei")),0,ROUND(H450*N(I450)/(1+N(I450)),2)))</f>
        <v/>
      </c>
      <c r="K450" s="29" t="str">
        <f>IF(H450="","",H450-J450)</f>
        <v/>
      </c>
      <c r="L450" s="23" t="n"/>
    </row>
    <row r="451">
      <c r="A451" s="23" t="n"/>
      <c r="B451" s="24" t="n"/>
      <c r="C451" s="25" t="str">
        <f>IF(B451="","",MONTH(B451))</f>
        <v/>
      </c>
      <c r="D451" s="23" t="n"/>
      <c r="E451" s="26" t="str">
        <f>IF(D451="","",IFERROR(INDEX(Kategoriat!$B$5:$B$44,MATCH(D451,Kategoriat!$A$5:$A$44,0)),"Tarkista"))</f>
        <v/>
      </c>
      <c r="F451" s="23" t="n"/>
      <c r="G451" s="23" t="n"/>
      <c r="H451" s="27" t="n"/>
      <c r="I451" s="28" t="n"/>
      <c r="J451" s="29" t="str">
        <f>IF(H451="","",IF(OR(Aloitus!$B$8="Ei",AND(E451&lt;&gt;"Tulo",IFERROR(INDEX(Kategoriat!$D$5:$D$44,MATCH(D451,Kategoriat!$A$5:$A$44,0)),"Kyllä")="Ei")),0,ROUND(H451*N(I451)/(1+N(I451)),2)))</f>
        <v/>
      </c>
      <c r="K451" s="29" t="str">
        <f>IF(H451="","",H451-J451)</f>
        <v/>
      </c>
      <c r="L451" s="23" t="n"/>
    </row>
    <row r="452">
      <c r="A452" s="23" t="n"/>
      <c r="B452" s="24" t="n"/>
      <c r="C452" s="25" t="str">
        <f>IF(B452="","",MONTH(B452))</f>
        <v/>
      </c>
      <c r="D452" s="23" t="n"/>
      <c r="E452" s="26" t="str">
        <f>IF(D452="","",IFERROR(INDEX(Kategoriat!$B$5:$B$44,MATCH(D452,Kategoriat!$A$5:$A$44,0)),"Tarkista"))</f>
        <v/>
      </c>
      <c r="F452" s="23" t="n"/>
      <c r="G452" s="23" t="n"/>
      <c r="H452" s="27" t="n"/>
      <c r="I452" s="28" t="n"/>
      <c r="J452" s="29" t="str">
        <f>IF(H452="","",IF(OR(Aloitus!$B$8="Ei",AND(E452&lt;&gt;"Tulo",IFERROR(INDEX(Kategoriat!$D$5:$D$44,MATCH(D452,Kategoriat!$A$5:$A$44,0)),"Kyllä")="Ei")),0,ROUND(H452*N(I452)/(1+N(I452)),2)))</f>
        <v/>
      </c>
      <c r="K452" s="29" t="str">
        <f>IF(H452="","",H452-J452)</f>
        <v/>
      </c>
      <c r="L452" s="23" t="n"/>
    </row>
    <row r="453">
      <c r="A453" s="23" t="n"/>
      <c r="B453" s="24" t="n"/>
      <c r="C453" s="25" t="str">
        <f>IF(B453="","",MONTH(B453))</f>
        <v/>
      </c>
      <c r="D453" s="23" t="n"/>
      <c r="E453" s="26" t="str">
        <f>IF(D453="","",IFERROR(INDEX(Kategoriat!$B$5:$B$44,MATCH(D453,Kategoriat!$A$5:$A$44,0)),"Tarkista"))</f>
        <v/>
      </c>
      <c r="F453" s="23" t="n"/>
      <c r="G453" s="23" t="n"/>
      <c r="H453" s="27" t="n"/>
      <c r="I453" s="28" t="n"/>
      <c r="J453" s="29" t="str">
        <f>IF(H453="","",IF(OR(Aloitus!$B$8="Ei",AND(E453&lt;&gt;"Tulo",IFERROR(INDEX(Kategoriat!$D$5:$D$44,MATCH(D453,Kategoriat!$A$5:$A$44,0)),"Kyllä")="Ei")),0,ROUND(H453*N(I453)/(1+N(I453)),2)))</f>
        <v/>
      </c>
      <c r="K453" s="29" t="str">
        <f>IF(H453="","",H453-J453)</f>
        <v/>
      </c>
      <c r="L453" s="23" t="n"/>
    </row>
    <row r="454">
      <c r="A454" s="23" t="n"/>
      <c r="B454" s="24" t="n"/>
      <c r="C454" s="25" t="str">
        <f>IF(B454="","",MONTH(B454))</f>
        <v/>
      </c>
      <c r="D454" s="23" t="n"/>
      <c r="E454" s="26" t="str">
        <f>IF(D454="","",IFERROR(INDEX(Kategoriat!$B$5:$B$44,MATCH(D454,Kategoriat!$A$5:$A$44,0)),"Tarkista"))</f>
        <v/>
      </c>
      <c r="F454" s="23" t="n"/>
      <c r="G454" s="23" t="n"/>
      <c r="H454" s="27" t="n"/>
      <c r="I454" s="28" t="n"/>
      <c r="J454" s="29" t="str">
        <f>IF(H454="","",IF(OR(Aloitus!$B$8="Ei",AND(E454&lt;&gt;"Tulo",IFERROR(INDEX(Kategoriat!$D$5:$D$44,MATCH(D454,Kategoriat!$A$5:$A$44,0)),"Kyllä")="Ei")),0,ROUND(H454*N(I454)/(1+N(I454)),2)))</f>
        <v/>
      </c>
      <c r="K454" s="29" t="str">
        <f>IF(H454="","",H454-J454)</f>
        <v/>
      </c>
      <c r="L454" s="23" t="n"/>
    </row>
    <row r="455">
      <c r="A455" s="23" t="n"/>
      <c r="B455" s="24" t="n"/>
      <c r="C455" s="25" t="str">
        <f>IF(B455="","",MONTH(B455))</f>
        <v/>
      </c>
      <c r="D455" s="23" t="n"/>
      <c r="E455" s="26" t="str">
        <f>IF(D455="","",IFERROR(INDEX(Kategoriat!$B$5:$B$44,MATCH(D455,Kategoriat!$A$5:$A$44,0)),"Tarkista"))</f>
        <v/>
      </c>
      <c r="F455" s="23" t="n"/>
      <c r="G455" s="23" t="n"/>
      <c r="H455" s="27" t="n"/>
      <c r="I455" s="28" t="n"/>
      <c r="J455" s="29" t="str">
        <f>IF(H455="","",IF(OR(Aloitus!$B$8="Ei",AND(E455&lt;&gt;"Tulo",IFERROR(INDEX(Kategoriat!$D$5:$D$44,MATCH(D455,Kategoriat!$A$5:$A$44,0)),"Kyllä")="Ei")),0,ROUND(H455*N(I455)/(1+N(I455)),2)))</f>
        <v/>
      </c>
      <c r="K455" s="29" t="str">
        <f>IF(H455="","",H455-J455)</f>
        <v/>
      </c>
      <c r="L455" s="23" t="n"/>
    </row>
    <row r="456">
      <c r="A456" s="23" t="n"/>
      <c r="B456" s="24" t="n"/>
      <c r="C456" s="25" t="str">
        <f>IF(B456="","",MONTH(B456))</f>
        <v/>
      </c>
      <c r="D456" s="23" t="n"/>
      <c r="E456" s="26" t="str">
        <f>IF(D456="","",IFERROR(INDEX(Kategoriat!$B$5:$B$44,MATCH(D456,Kategoriat!$A$5:$A$44,0)),"Tarkista"))</f>
        <v/>
      </c>
      <c r="F456" s="23" t="n"/>
      <c r="G456" s="23" t="n"/>
      <c r="H456" s="27" t="n"/>
      <c r="I456" s="28" t="n"/>
      <c r="J456" s="29" t="str">
        <f>IF(H456="","",IF(OR(Aloitus!$B$8="Ei",AND(E456&lt;&gt;"Tulo",IFERROR(INDEX(Kategoriat!$D$5:$D$44,MATCH(D456,Kategoriat!$A$5:$A$44,0)),"Kyllä")="Ei")),0,ROUND(H456*N(I456)/(1+N(I456)),2)))</f>
        <v/>
      </c>
      <c r="K456" s="29" t="str">
        <f>IF(H456="","",H456-J456)</f>
        <v/>
      </c>
      <c r="L456" s="23" t="n"/>
    </row>
    <row r="457">
      <c r="A457" s="23" t="n"/>
      <c r="B457" s="24" t="n"/>
      <c r="C457" s="25" t="str">
        <f>IF(B457="","",MONTH(B457))</f>
        <v/>
      </c>
      <c r="D457" s="23" t="n"/>
      <c r="E457" s="26" t="str">
        <f>IF(D457="","",IFERROR(INDEX(Kategoriat!$B$5:$B$44,MATCH(D457,Kategoriat!$A$5:$A$44,0)),"Tarkista"))</f>
        <v/>
      </c>
      <c r="F457" s="23" t="n"/>
      <c r="G457" s="23" t="n"/>
      <c r="H457" s="27" t="n"/>
      <c r="I457" s="28" t="n"/>
      <c r="J457" s="29" t="str">
        <f>IF(H457="","",IF(OR(Aloitus!$B$8="Ei",AND(E457&lt;&gt;"Tulo",IFERROR(INDEX(Kategoriat!$D$5:$D$44,MATCH(D457,Kategoriat!$A$5:$A$44,0)),"Kyllä")="Ei")),0,ROUND(H457*N(I457)/(1+N(I457)),2)))</f>
        <v/>
      </c>
      <c r="K457" s="29" t="str">
        <f>IF(H457="","",H457-J457)</f>
        <v/>
      </c>
      <c r="L457" s="23" t="n"/>
    </row>
    <row r="458">
      <c r="A458" s="23" t="n"/>
      <c r="B458" s="24" t="n"/>
      <c r="C458" s="25" t="str">
        <f>IF(B458="","",MONTH(B458))</f>
        <v/>
      </c>
      <c r="D458" s="23" t="n"/>
      <c r="E458" s="26" t="str">
        <f>IF(D458="","",IFERROR(INDEX(Kategoriat!$B$5:$B$44,MATCH(D458,Kategoriat!$A$5:$A$44,0)),"Tarkista"))</f>
        <v/>
      </c>
      <c r="F458" s="23" t="n"/>
      <c r="G458" s="23" t="n"/>
      <c r="H458" s="27" t="n"/>
      <c r="I458" s="28" t="n"/>
      <c r="J458" s="29" t="str">
        <f>IF(H458="","",IF(OR(Aloitus!$B$8="Ei",AND(E458&lt;&gt;"Tulo",IFERROR(INDEX(Kategoriat!$D$5:$D$44,MATCH(D458,Kategoriat!$A$5:$A$44,0)),"Kyllä")="Ei")),0,ROUND(H458*N(I458)/(1+N(I458)),2)))</f>
        <v/>
      </c>
      <c r="K458" s="29" t="str">
        <f>IF(H458="","",H458-J458)</f>
        <v/>
      </c>
      <c r="L458" s="23" t="n"/>
    </row>
    <row r="459">
      <c r="A459" s="23" t="n"/>
      <c r="B459" s="24" t="n"/>
      <c r="C459" s="25" t="str">
        <f>IF(B459="","",MONTH(B459))</f>
        <v/>
      </c>
      <c r="D459" s="23" t="n"/>
      <c r="E459" s="26" t="str">
        <f>IF(D459="","",IFERROR(INDEX(Kategoriat!$B$5:$B$44,MATCH(D459,Kategoriat!$A$5:$A$44,0)),"Tarkista"))</f>
        <v/>
      </c>
      <c r="F459" s="23" t="n"/>
      <c r="G459" s="23" t="n"/>
      <c r="H459" s="27" t="n"/>
      <c r="I459" s="28" t="n"/>
      <c r="J459" s="29" t="str">
        <f>IF(H459="","",IF(OR(Aloitus!$B$8="Ei",AND(E459&lt;&gt;"Tulo",IFERROR(INDEX(Kategoriat!$D$5:$D$44,MATCH(D459,Kategoriat!$A$5:$A$44,0)),"Kyllä")="Ei")),0,ROUND(H459*N(I459)/(1+N(I459)),2)))</f>
        <v/>
      </c>
      <c r="K459" s="29" t="str">
        <f>IF(H459="","",H459-J459)</f>
        <v/>
      </c>
      <c r="L459" s="23" t="n"/>
    </row>
    <row r="460">
      <c r="A460" s="23" t="n"/>
      <c r="B460" s="24" t="n"/>
      <c r="C460" s="25" t="str">
        <f>IF(B460="","",MONTH(B460))</f>
        <v/>
      </c>
      <c r="D460" s="23" t="n"/>
      <c r="E460" s="26" t="str">
        <f>IF(D460="","",IFERROR(INDEX(Kategoriat!$B$5:$B$44,MATCH(D460,Kategoriat!$A$5:$A$44,0)),"Tarkista"))</f>
        <v/>
      </c>
      <c r="F460" s="23" t="n"/>
      <c r="G460" s="23" t="n"/>
      <c r="H460" s="27" t="n"/>
      <c r="I460" s="28" t="n"/>
      <c r="J460" s="29" t="str">
        <f>IF(H460="","",IF(OR(Aloitus!$B$8="Ei",AND(E460&lt;&gt;"Tulo",IFERROR(INDEX(Kategoriat!$D$5:$D$44,MATCH(D460,Kategoriat!$A$5:$A$44,0)),"Kyllä")="Ei")),0,ROUND(H460*N(I460)/(1+N(I460)),2)))</f>
        <v/>
      </c>
      <c r="K460" s="29" t="str">
        <f>IF(H460="","",H460-J460)</f>
        <v/>
      </c>
      <c r="L460" s="23" t="n"/>
    </row>
    <row r="461">
      <c r="A461" s="23" t="n"/>
      <c r="B461" s="24" t="n"/>
      <c r="C461" s="25" t="str">
        <f>IF(B461="","",MONTH(B461))</f>
        <v/>
      </c>
      <c r="D461" s="23" t="n"/>
      <c r="E461" s="26" t="str">
        <f>IF(D461="","",IFERROR(INDEX(Kategoriat!$B$5:$B$44,MATCH(D461,Kategoriat!$A$5:$A$44,0)),"Tarkista"))</f>
        <v/>
      </c>
      <c r="F461" s="23" t="n"/>
      <c r="G461" s="23" t="n"/>
      <c r="H461" s="27" t="n"/>
      <c r="I461" s="28" t="n"/>
      <c r="J461" s="29" t="str">
        <f>IF(H461="","",IF(OR(Aloitus!$B$8="Ei",AND(E461&lt;&gt;"Tulo",IFERROR(INDEX(Kategoriat!$D$5:$D$44,MATCH(D461,Kategoriat!$A$5:$A$44,0)),"Kyllä")="Ei")),0,ROUND(H461*N(I461)/(1+N(I461)),2)))</f>
        <v/>
      </c>
      <c r="K461" s="29" t="str">
        <f>IF(H461="","",H461-J461)</f>
        <v/>
      </c>
      <c r="L461" s="23" t="n"/>
    </row>
    <row r="462">
      <c r="A462" s="23" t="n"/>
      <c r="B462" s="24" t="n"/>
      <c r="C462" s="25" t="str">
        <f>IF(B462="","",MONTH(B462))</f>
        <v/>
      </c>
      <c r="D462" s="23" t="n"/>
      <c r="E462" s="26" t="str">
        <f>IF(D462="","",IFERROR(INDEX(Kategoriat!$B$5:$B$44,MATCH(D462,Kategoriat!$A$5:$A$44,0)),"Tarkista"))</f>
        <v/>
      </c>
      <c r="F462" s="23" t="n"/>
      <c r="G462" s="23" t="n"/>
      <c r="H462" s="27" t="n"/>
      <c r="I462" s="28" t="n"/>
      <c r="J462" s="29" t="str">
        <f>IF(H462="","",IF(OR(Aloitus!$B$8="Ei",AND(E462&lt;&gt;"Tulo",IFERROR(INDEX(Kategoriat!$D$5:$D$44,MATCH(D462,Kategoriat!$A$5:$A$44,0)),"Kyllä")="Ei")),0,ROUND(H462*N(I462)/(1+N(I462)),2)))</f>
        <v/>
      </c>
      <c r="K462" s="29" t="str">
        <f>IF(H462="","",H462-J462)</f>
        <v/>
      </c>
      <c r="L462" s="23" t="n"/>
    </row>
    <row r="463">
      <c r="A463" s="23" t="n"/>
      <c r="B463" s="24" t="n"/>
      <c r="C463" s="25" t="str">
        <f>IF(B463="","",MONTH(B463))</f>
        <v/>
      </c>
      <c r="D463" s="23" t="n"/>
      <c r="E463" s="26" t="str">
        <f>IF(D463="","",IFERROR(INDEX(Kategoriat!$B$5:$B$44,MATCH(D463,Kategoriat!$A$5:$A$44,0)),"Tarkista"))</f>
        <v/>
      </c>
      <c r="F463" s="23" t="n"/>
      <c r="G463" s="23" t="n"/>
      <c r="H463" s="27" t="n"/>
      <c r="I463" s="28" t="n"/>
      <c r="J463" s="29" t="str">
        <f>IF(H463="","",IF(OR(Aloitus!$B$8="Ei",AND(E463&lt;&gt;"Tulo",IFERROR(INDEX(Kategoriat!$D$5:$D$44,MATCH(D463,Kategoriat!$A$5:$A$44,0)),"Kyllä")="Ei")),0,ROUND(H463*N(I463)/(1+N(I463)),2)))</f>
        <v/>
      </c>
      <c r="K463" s="29" t="str">
        <f>IF(H463="","",H463-J463)</f>
        <v/>
      </c>
      <c r="L463" s="23" t="n"/>
    </row>
    <row r="464">
      <c r="A464" s="23" t="n"/>
      <c r="B464" s="24" t="n"/>
      <c r="C464" s="25" t="str">
        <f>IF(B464="","",MONTH(B464))</f>
        <v/>
      </c>
      <c r="D464" s="23" t="n"/>
      <c r="E464" s="26" t="str">
        <f>IF(D464="","",IFERROR(INDEX(Kategoriat!$B$5:$B$44,MATCH(D464,Kategoriat!$A$5:$A$44,0)),"Tarkista"))</f>
        <v/>
      </c>
      <c r="F464" s="23" t="n"/>
      <c r="G464" s="23" t="n"/>
      <c r="H464" s="27" t="n"/>
      <c r="I464" s="28" t="n"/>
      <c r="J464" s="29" t="str">
        <f>IF(H464="","",IF(OR(Aloitus!$B$8="Ei",AND(E464&lt;&gt;"Tulo",IFERROR(INDEX(Kategoriat!$D$5:$D$44,MATCH(D464,Kategoriat!$A$5:$A$44,0)),"Kyllä")="Ei")),0,ROUND(H464*N(I464)/(1+N(I464)),2)))</f>
        <v/>
      </c>
      <c r="K464" s="29" t="str">
        <f>IF(H464="","",H464-J464)</f>
        <v/>
      </c>
      <c r="L464" s="23" t="n"/>
    </row>
    <row r="465">
      <c r="A465" s="23" t="n"/>
      <c r="B465" s="24" t="n"/>
      <c r="C465" s="25" t="str">
        <f>IF(B465="","",MONTH(B465))</f>
        <v/>
      </c>
      <c r="D465" s="23" t="n"/>
      <c r="E465" s="26" t="str">
        <f>IF(D465="","",IFERROR(INDEX(Kategoriat!$B$5:$B$44,MATCH(D465,Kategoriat!$A$5:$A$44,0)),"Tarkista"))</f>
        <v/>
      </c>
      <c r="F465" s="23" t="n"/>
      <c r="G465" s="23" t="n"/>
      <c r="H465" s="27" t="n"/>
      <c r="I465" s="28" t="n"/>
      <c r="J465" s="29" t="str">
        <f>IF(H465="","",IF(OR(Aloitus!$B$8="Ei",AND(E465&lt;&gt;"Tulo",IFERROR(INDEX(Kategoriat!$D$5:$D$44,MATCH(D465,Kategoriat!$A$5:$A$44,0)),"Kyllä")="Ei")),0,ROUND(H465*N(I465)/(1+N(I465)),2)))</f>
        <v/>
      </c>
      <c r="K465" s="29" t="str">
        <f>IF(H465="","",H465-J465)</f>
        <v/>
      </c>
      <c r="L465" s="23" t="n"/>
    </row>
    <row r="466">
      <c r="A466" s="23" t="n"/>
      <c r="B466" s="24" t="n"/>
      <c r="C466" s="25" t="str">
        <f>IF(B466="","",MONTH(B466))</f>
        <v/>
      </c>
      <c r="D466" s="23" t="n"/>
      <c r="E466" s="26" t="str">
        <f>IF(D466="","",IFERROR(INDEX(Kategoriat!$B$5:$B$44,MATCH(D466,Kategoriat!$A$5:$A$44,0)),"Tarkista"))</f>
        <v/>
      </c>
      <c r="F466" s="23" t="n"/>
      <c r="G466" s="23" t="n"/>
      <c r="H466" s="27" t="n"/>
      <c r="I466" s="28" t="n"/>
      <c r="J466" s="29" t="str">
        <f>IF(H466="","",IF(OR(Aloitus!$B$8="Ei",AND(E466&lt;&gt;"Tulo",IFERROR(INDEX(Kategoriat!$D$5:$D$44,MATCH(D466,Kategoriat!$A$5:$A$44,0)),"Kyllä")="Ei")),0,ROUND(H466*N(I466)/(1+N(I466)),2)))</f>
        <v/>
      </c>
      <c r="K466" s="29" t="str">
        <f>IF(H466="","",H466-J466)</f>
        <v/>
      </c>
      <c r="L466" s="23" t="n"/>
    </row>
    <row r="467">
      <c r="A467" s="23" t="n"/>
      <c r="B467" s="24" t="n"/>
      <c r="C467" s="25" t="str">
        <f>IF(B467="","",MONTH(B467))</f>
        <v/>
      </c>
      <c r="D467" s="23" t="n"/>
      <c r="E467" s="26" t="str">
        <f>IF(D467="","",IFERROR(INDEX(Kategoriat!$B$5:$B$44,MATCH(D467,Kategoriat!$A$5:$A$44,0)),"Tarkista"))</f>
        <v/>
      </c>
      <c r="F467" s="23" t="n"/>
      <c r="G467" s="23" t="n"/>
      <c r="H467" s="27" t="n"/>
      <c r="I467" s="28" t="n"/>
      <c r="J467" s="29" t="str">
        <f>IF(H467="","",IF(OR(Aloitus!$B$8="Ei",AND(E467&lt;&gt;"Tulo",IFERROR(INDEX(Kategoriat!$D$5:$D$44,MATCH(D467,Kategoriat!$A$5:$A$44,0)),"Kyllä")="Ei")),0,ROUND(H467*N(I467)/(1+N(I467)),2)))</f>
        <v/>
      </c>
      <c r="K467" s="29" t="str">
        <f>IF(H467="","",H467-J467)</f>
        <v/>
      </c>
      <c r="L467" s="23" t="n"/>
    </row>
    <row r="468">
      <c r="A468" s="23" t="n"/>
      <c r="B468" s="24" t="n"/>
      <c r="C468" s="25" t="str">
        <f>IF(B468="","",MONTH(B468))</f>
        <v/>
      </c>
      <c r="D468" s="23" t="n"/>
      <c r="E468" s="26" t="str">
        <f>IF(D468="","",IFERROR(INDEX(Kategoriat!$B$5:$B$44,MATCH(D468,Kategoriat!$A$5:$A$44,0)),"Tarkista"))</f>
        <v/>
      </c>
      <c r="F468" s="23" t="n"/>
      <c r="G468" s="23" t="n"/>
      <c r="H468" s="27" t="n"/>
      <c r="I468" s="28" t="n"/>
      <c r="J468" s="29" t="str">
        <f>IF(H468="","",IF(OR(Aloitus!$B$8="Ei",AND(E468&lt;&gt;"Tulo",IFERROR(INDEX(Kategoriat!$D$5:$D$44,MATCH(D468,Kategoriat!$A$5:$A$44,0)),"Kyllä")="Ei")),0,ROUND(H468*N(I468)/(1+N(I468)),2)))</f>
        <v/>
      </c>
      <c r="K468" s="29" t="str">
        <f>IF(H468="","",H468-J468)</f>
        <v/>
      </c>
      <c r="L468" s="23" t="n"/>
    </row>
    <row r="469">
      <c r="A469" s="23" t="n"/>
      <c r="B469" s="24" t="n"/>
      <c r="C469" s="25" t="str">
        <f>IF(B469="","",MONTH(B469))</f>
        <v/>
      </c>
      <c r="D469" s="23" t="n"/>
      <c r="E469" s="26" t="str">
        <f>IF(D469="","",IFERROR(INDEX(Kategoriat!$B$5:$B$44,MATCH(D469,Kategoriat!$A$5:$A$44,0)),"Tarkista"))</f>
        <v/>
      </c>
      <c r="F469" s="23" t="n"/>
      <c r="G469" s="23" t="n"/>
      <c r="H469" s="27" t="n"/>
      <c r="I469" s="28" t="n"/>
      <c r="J469" s="29" t="str">
        <f>IF(H469="","",IF(OR(Aloitus!$B$8="Ei",AND(E469&lt;&gt;"Tulo",IFERROR(INDEX(Kategoriat!$D$5:$D$44,MATCH(D469,Kategoriat!$A$5:$A$44,0)),"Kyllä")="Ei")),0,ROUND(H469*N(I469)/(1+N(I469)),2)))</f>
        <v/>
      </c>
      <c r="K469" s="29" t="str">
        <f>IF(H469="","",H469-J469)</f>
        <v/>
      </c>
      <c r="L469" s="23" t="n"/>
    </row>
    <row r="470">
      <c r="A470" s="23" t="n"/>
      <c r="B470" s="24" t="n"/>
      <c r="C470" s="25" t="str">
        <f>IF(B470="","",MONTH(B470))</f>
        <v/>
      </c>
      <c r="D470" s="23" t="n"/>
      <c r="E470" s="26" t="str">
        <f>IF(D470="","",IFERROR(INDEX(Kategoriat!$B$5:$B$44,MATCH(D470,Kategoriat!$A$5:$A$44,0)),"Tarkista"))</f>
        <v/>
      </c>
      <c r="F470" s="23" t="n"/>
      <c r="G470" s="23" t="n"/>
      <c r="H470" s="27" t="n"/>
      <c r="I470" s="28" t="n"/>
      <c r="J470" s="29" t="str">
        <f>IF(H470="","",IF(OR(Aloitus!$B$8="Ei",AND(E470&lt;&gt;"Tulo",IFERROR(INDEX(Kategoriat!$D$5:$D$44,MATCH(D470,Kategoriat!$A$5:$A$44,0)),"Kyllä")="Ei")),0,ROUND(H470*N(I470)/(1+N(I470)),2)))</f>
        <v/>
      </c>
      <c r="K470" s="29" t="str">
        <f>IF(H470="","",H470-J470)</f>
        <v/>
      </c>
      <c r="L470" s="23" t="n"/>
    </row>
    <row r="471">
      <c r="A471" s="23" t="n"/>
      <c r="B471" s="24" t="n"/>
      <c r="C471" s="25" t="str">
        <f>IF(B471="","",MONTH(B471))</f>
        <v/>
      </c>
      <c r="D471" s="23" t="n"/>
      <c r="E471" s="26" t="str">
        <f>IF(D471="","",IFERROR(INDEX(Kategoriat!$B$5:$B$44,MATCH(D471,Kategoriat!$A$5:$A$44,0)),"Tarkista"))</f>
        <v/>
      </c>
      <c r="F471" s="23" t="n"/>
      <c r="G471" s="23" t="n"/>
      <c r="H471" s="27" t="n"/>
      <c r="I471" s="28" t="n"/>
      <c r="J471" s="29" t="str">
        <f>IF(H471="","",IF(OR(Aloitus!$B$8="Ei",AND(E471&lt;&gt;"Tulo",IFERROR(INDEX(Kategoriat!$D$5:$D$44,MATCH(D471,Kategoriat!$A$5:$A$44,0)),"Kyllä")="Ei")),0,ROUND(H471*N(I471)/(1+N(I471)),2)))</f>
        <v/>
      </c>
      <c r="K471" s="29" t="str">
        <f>IF(H471="","",H471-J471)</f>
        <v/>
      </c>
      <c r="L471" s="23" t="n"/>
    </row>
    <row r="472">
      <c r="A472" s="23" t="n"/>
      <c r="B472" s="24" t="n"/>
      <c r="C472" s="25" t="str">
        <f>IF(B472="","",MONTH(B472))</f>
        <v/>
      </c>
      <c r="D472" s="23" t="n"/>
      <c r="E472" s="26" t="str">
        <f>IF(D472="","",IFERROR(INDEX(Kategoriat!$B$5:$B$44,MATCH(D472,Kategoriat!$A$5:$A$44,0)),"Tarkista"))</f>
        <v/>
      </c>
      <c r="F472" s="23" t="n"/>
      <c r="G472" s="23" t="n"/>
      <c r="H472" s="27" t="n"/>
      <c r="I472" s="28" t="n"/>
      <c r="J472" s="29" t="str">
        <f>IF(H472="","",IF(OR(Aloitus!$B$8="Ei",AND(E472&lt;&gt;"Tulo",IFERROR(INDEX(Kategoriat!$D$5:$D$44,MATCH(D472,Kategoriat!$A$5:$A$44,0)),"Kyllä")="Ei")),0,ROUND(H472*N(I472)/(1+N(I472)),2)))</f>
        <v/>
      </c>
      <c r="K472" s="29" t="str">
        <f>IF(H472="","",H472-J472)</f>
        <v/>
      </c>
      <c r="L472" s="23" t="n"/>
    </row>
    <row r="473">
      <c r="A473" s="23" t="n"/>
      <c r="B473" s="24" t="n"/>
      <c r="C473" s="25" t="str">
        <f>IF(B473="","",MONTH(B473))</f>
        <v/>
      </c>
      <c r="D473" s="23" t="n"/>
      <c r="E473" s="26" t="str">
        <f>IF(D473="","",IFERROR(INDEX(Kategoriat!$B$5:$B$44,MATCH(D473,Kategoriat!$A$5:$A$44,0)),"Tarkista"))</f>
        <v/>
      </c>
      <c r="F473" s="23" t="n"/>
      <c r="G473" s="23" t="n"/>
      <c r="H473" s="27" t="n"/>
      <c r="I473" s="28" t="n"/>
      <c r="J473" s="29" t="str">
        <f>IF(H473="","",IF(OR(Aloitus!$B$8="Ei",AND(E473&lt;&gt;"Tulo",IFERROR(INDEX(Kategoriat!$D$5:$D$44,MATCH(D473,Kategoriat!$A$5:$A$44,0)),"Kyllä")="Ei")),0,ROUND(H473*N(I473)/(1+N(I473)),2)))</f>
        <v/>
      </c>
      <c r="K473" s="29" t="str">
        <f>IF(H473="","",H473-J473)</f>
        <v/>
      </c>
      <c r="L473" s="23" t="n"/>
    </row>
    <row r="474">
      <c r="A474" s="23" t="n"/>
      <c r="B474" s="24" t="n"/>
      <c r="C474" s="25" t="str">
        <f>IF(B474="","",MONTH(B474))</f>
        <v/>
      </c>
      <c r="D474" s="23" t="n"/>
      <c r="E474" s="26" t="str">
        <f>IF(D474="","",IFERROR(INDEX(Kategoriat!$B$5:$B$44,MATCH(D474,Kategoriat!$A$5:$A$44,0)),"Tarkista"))</f>
        <v/>
      </c>
      <c r="F474" s="23" t="n"/>
      <c r="G474" s="23" t="n"/>
      <c r="H474" s="27" t="n"/>
      <c r="I474" s="28" t="n"/>
      <c r="J474" s="29" t="str">
        <f>IF(H474="","",IF(OR(Aloitus!$B$8="Ei",AND(E474&lt;&gt;"Tulo",IFERROR(INDEX(Kategoriat!$D$5:$D$44,MATCH(D474,Kategoriat!$A$5:$A$44,0)),"Kyllä")="Ei")),0,ROUND(H474*N(I474)/(1+N(I474)),2)))</f>
        <v/>
      </c>
      <c r="K474" s="29" t="str">
        <f>IF(H474="","",H474-J474)</f>
        <v/>
      </c>
      <c r="L474" s="23" t="n"/>
    </row>
    <row r="475">
      <c r="A475" s="23" t="n"/>
      <c r="B475" s="24" t="n"/>
      <c r="C475" s="25" t="str">
        <f>IF(B475="","",MONTH(B475))</f>
        <v/>
      </c>
      <c r="D475" s="23" t="n"/>
      <c r="E475" s="26" t="str">
        <f>IF(D475="","",IFERROR(INDEX(Kategoriat!$B$5:$B$44,MATCH(D475,Kategoriat!$A$5:$A$44,0)),"Tarkista"))</f>
        <v/>
      </c>
      <c r="F475" s="23" t="n"/>
      <c r="G475" s="23" t="n"/>
      <c r="H475" s="27" t="n"/>
      <c r="I475" s="28" t="n"/>
      <c r="J475" s="29" t="str">
        <f>IF(H475="","",IF(OR(Aloitus!$B$8="Ei",AND(E475&lt;&gt;"Tulo",IFERROR(INDEX(Kategoriat!$D$5:$D$44,MATCH(D475,Kategoriat!$A$5:$A$44,0)),"Kyllä")="Ei")),0,ROUND(H475*N(I475)/(1+N(I475)),2)))</f>
        <v/>
      </c>
      <c r="K475" s="29" t="str">
        <f>IF(H475="","",H475-J475)</f>
        <v/>
      </c>
      <c r="L475" s="23" t="n"/>
    </row>
    <row r="476">
      <c r="A476" s="23" t="n"/>
      <c r="B476" s="24" t="n"/>
      <c r="C476" s="25" t="str">
        <f>IF(B476="","",MONTH(B476))</f>
        <v/>
      </c>
      <c r="D476" s="23" t="n"/>
      <c r="E476" s="26" t="str">
        <f>IF(D476="","",IFERROR(INDEX(Kategoriat!$B$5:$B$44,MATCH(D476,Kategoriat!$A$5:$A$44,0)),"Tarkista"))</f>
        <v/>
      </c>
      <c r="F476" s="23" t="n"/>
      <c r="G476" s="23" t="n"/>
      <c r="H476" s="27" t="n"/>
      <c r="I476" s="28" t="n"/>
      <c r="J476" s="29" t="str">
        <f>IF(H476="","",IF(OR(Aloitus!$B$8="Ei",AND(E476&lt;&gt;"Tulo",IFERROR(INDEX(Kategoriat!$D$5:$D$44,MATCH(D476,Kategoriat!$A$5:$A$44,0)),"Kyllä")="Ei")),0,ROUND(H476*N(I476)/(1+N(I476)),2)))</f>
        <v/>
      </c>
      <c r="K476" s="29" t="str">
        <f>IF(H476="","",H476-J476)</f>
        <v/>
      </c>
      <c r="L476" s="23" t="n"/>
    </row>
    <row r="477">
      <c r="A477" s="23" t="n"/>
      <c r="B477" s="24" t="n"/>
      <c r="C477" s="25" t="str">
        <f>IF(B477="","",MONTH(B477))</f>
        <v/>
      </c>
      <c r="D477" s="23" t="n"/>
      <c r="E477" s="26" t="str">
        <f>IF(D477="","",IFERROR(INDEX(Kategoriat!$B$5:$B$44,MATCH(D477,Kategoriat!$A$5:$A$44,0)),"Tarkista"))</f>
        <v/>
      </c>
      <c r="F477" s="23" t="n"/>
      <c r="G477" s="23" t="n"/>
      <c r="H477" s="27" t="n"/>
      <c r="I477" s="28" t="n"/>
      <c r="J477" s="29" t="str">
        <f>IF(H477="","",IF(OR(Aloitus!$B$8="Ei",AND(E477&lt;&gt;"Tulo",IFERROR(INDEX(Kategoriat!$D$5:$D$44,MATCH(D477,Kategoriat!$A$5:$A$44,0)),"Kyllä")="Ei")),0,ROUND(H477*N(I477)/(1+N(I477)),2)))</f>
        <v/>
      </c>
      <c r="K477" s="29" t="str">
        <f>IF(H477="","",H477-J477)</f>
        <v/>
      </c>
      <c r="L477" s="23" t="n"/>
    </row>
    <row r="478">
      <c r="A478" s="23" t="n"/>
      <c r="B478" s="24" t="n"/>
      <c r="C478" s="25" t="str">
        <f>IF(B478="","",MONTH(B478))</f>
        <v/>
      </c>
      <c r="D478" s="23" t="n"/>
      <c r="E478" s="26" t="str">
        <f>IF(D478="","",IFERROR(INDEX(Kategoriat!$B$5:$B$44,MATCH(D478,Kategoriat!$A$5:$A$44,0)),"Tarkista"))</f>
        <v/>
      </c>
      <c r="F478" s="23" t="n"/>
      <c r="G478" s="23" t="n"/>
      <c r="H478" s="27" t="n"/>
      <c r="I478" s="28" t="n"/>
      <c r="J478" s="29" t="str">
        <f>IF(H478="","",IF(OR(Aloitus!$B$8="Ei",AND(E478&lt;&gt;"Tulo",IFERROR(INDEX(Kategoriat!$D$5:$D$44,MATCH(D478,Kategoriat!$A$5:$A$44,0)),"Kyllä")="Ei")),0,ROUND(H478*N(I478)/(1+N(I478)),2)))</f>
        <v/>
      </c>
      <c r="K478" s="29" t="str">
        <f>IF(H478="","",H478-J478)</f>
        <v/>
      </c>
      <c r="L478" s="23" t="n"/>
    </row>
    <row r="479">
      <c r="A479" s="23" t="n"/>
      <c r="B479" s="24" t="n"/>
      <c r="C479" s="25" t="str">
        <f>IF(B479="","",MONTH(B479))</f>
        <v/>
      </c>
      <c r="D479" s="23" t="n"/>
      <c r="E479" s="26" t="str">
        <f>IF(D479="","",IFERROR(INDEX(Kategoriat!$B$5:$B$44,MATCH(D479,Kategoriat!$A$5:$A$44,0)),"Tarkista"))</f>
        <v/>
      </c>
      <c r="F479" s="23" t="n"/>
      <c r="G479" s="23" t="n"/>
      <c r="H479" s="27" t="n"/>
      <c r="I479" s="28" t="n"/>
      <c r="J479" s="29" t="str">
        <f>IF(H479="","",IF(OR(Aloitus!$B$8="Ei",AND(E479&lt;&gt;"Tulo",IFERROR(INDEX(Kategoriat!$D$5:$D$44,MATCH(D479,Kategoriat!$A$5:$A$44,0)),"Kyllä")="Ei")),0,ROUND(H479*N(I479)/(1+N(I479)),2)))</f>
        <v/>
      </c>
      <c r="K479" s="29" t="str">
        <f>IF(H479="","",H479-J479)</f>
        <v/>
      </c>
      <c r="L479" s="23" t="n"/>
    </row>
    <row r="480">
      <c r="A480" s="23" t="n"/>
      <c r="B480" s="24" t="n"/>
      <c r="C480" s="25" t="str">
        <f>IF(B480="","",MONTH(B480))</f>
        <v/>
      </c>
      <c r="D480" s="23" t="n"/>
      <c r="E480" s="26" t="str">
        <f>IF(D480="","",IFERROR(INDEX(Kategoriat!$B$5:$B$44,MATCH(D480,Kategoriat!$A$5:$A$44,0)),"Tarkista"))</f>
        <v/>
      </c>
      <c r="F480" s="23" t="n"/>
      <c r="G480" s="23" t="n"/>
      <c r="H480" s="27" t="n"/>
      <c r="I480" s="28" t="n"/>
      <c r="J480" s="29" t="str">
        <f>IF(H480="","",IF(OR(Aloitus!$B$8="Ei",AND(E480&lt;&gt;"Tulo",IFERROR(INDEX(Kategoriat!$D$5:$D$44,MATCH(D480,Kategoriat!$A$5:$A$44,0)),"Kyllä")="Ei")),0,ROUND(H480*N(I480)/(1+N(I480)),2)))</f>
        <v/>
      </c>
      <c r="K480" s="29" t="str">
        <f>IF(H480="","",H480-J480)</f>
        <v/>
      </c>
      <c r="L480" s="23" t="n"/>
    </row>
    <row r="481">
      <c r="A481" s="23" t="n"/>
      <c r="B481" s="24" t="n"/>
      <c r="C481" s="25" t="str">
        <f>IF(B481="","",MONTH(B481))</f>
        <v/>
      </c>
      <c r="D481" s="23" t="n"/>
      <c r="E481" s="26" t="str">
        <f>IF(D481="","",IFERROR(INDEX(Kategoriat!$B$5:$B$44,MATCH(D481,Kategoriat!$A$5:$A$44,0)),"Tarkista"))</f>
        <v/>
      </c>
      <c r="F481" s="23" t="n"/>
      <c r="G481" s="23" t="n"/>
      <c r="H481" s="27" t="n"/>
      <c r="I481" s="28" t="n"/>
      <c r="J481" s="29" t="str">
        <f>IF(H481="","",IF(OR(Aloitus!$B$8="Ei",AND(E481&lt;&gt;"Tulo",IFERROR(INDEX(Kategoriat!$D$5:$D$44,MATCH(D481,Kategoriat!$A$5:$A$44,0)),"Kyllä")="Ei")),0,ROUND(H481*N(I481)/(1+N(I481)),2)))</f>
        <v/>
      </c>
      <c r="K481" s="29" t="str">
        <f>IF(H481="","",H481-J481)</f>
        <v/>
      </c>
      <c r="L481" s="23" t="n"/>
    </row>
    <row r="482">
      <c r="A482" s="23" t="n"/>
      <c r="B482" s="24" t="n"/>
      <c r="C482" s="25" t="str">
        <f>IF(B482="","",MONTH(B482))</f>
        <v/>
      </c>
      <c r="D482" s="23" t="n"/>
      <c r="E482" s="26" t="str">
        <f>IF(D482="","",IFERROR(INDEX(Kategoriat!$B$5:$B$44,MATCH(D482,Kategoriat!$A$5:$A$44,0)),"Tarkista"))</f>
        <v/>
      </c>
      <c r="F482" s="23" t="n"/>
      <c r="G482" s="23" t="n"/>
      <c r="H482" s="27" t="n"/>
      <c r="I482" s="28" t="n"/>
      <c r="J482" s="29" t="str">
        <f>IF(H482="","",IF(OR(Aloitus!$B$8="Ei",AND(E482&lt;&gt;"Tulo",IFERROR(INDEX(Kategoriat!$D$5:$D$44,MATCH(D482,Kategoriat!$A$5:$A$44,0)),"Kyllä")="Ei")),0,ROUND(H482*N(I482)/(1+N(I482)),2)))</f>
        <v/>
      </c>
      <c r="K482" s="29" t="str">
        <f>IF(H482="","",H482-J482)</f>
        <v/>
      </c>
      <c r="L482" s="23" t="n"/>
    </row>
    <row r="483">
      <c r="A483" s="23" t="n"/>
      <c r="B483" s="24" t="n"/>
      <c r="C483" s="25" t="str">
        <f>IF(B483="","",MONTH(B483))</f>
        <v/>
      </c>
      <c r="D483" s="23" t="n"/>
      <c r="E483" s="26" t="str">
        <f>IF(D483="","",IFERROR(INDEX(Kategoriat!$B$5:$B$44,MATCH(D483,Kategoriat!$A$5:$A$44,0)),"Tarkista"))</f>
        <v/>
      </c>
      <c r="F483" s="23" t="n"/>
      <c r="G483" s="23" t="n"/>
      <c r="H483" s="27" t="n"/>
      <c r="I483" s="28" t="n"/>
      <c r="J483" s="29" t="str">
        <f>IF(H483="","",IF(OR(Aloitus!$B$8="Ei",AND(E483&lt;&gt;"Tulo",IFERROR(INDEX(Kategoriat!$D$5:$D$44,MATCH(D483,Kategoriat!$A$5:$A$44,0)),"Kyllä")="Ei")),0,ROUND(H483*N(I483)/(1+N(I483)),2)))</f>
        <v/>
      </c>
      <c r="K483" s="29" t="str">
        <f>IF(H483="","",H483-J483)</f>
        <v/>
      </c>
      <c r="L483" s="23" t="n"/>
    </row>
    <row r="484">
      <c r="A484" s="23" t="n"/>
      <c r="B484" s="24" t="n"/>
      <c r="C484" s="25" t="str">
        <f>IF(B484="","",MONTH(B484))</f>
        <v/>
      </c>
      <c r="D484" s="23" t="n"/>
      <c r="E484" s="26" t="str">
        <f>IF(D484="","",IFERROR(INDEX(Kategoriat!$B$5:$B$44,MATCH(D484,Kategoriat!$A$5:$A$44,0)),"Tarkista"))</f>
        <v/>
      </c>
      <c r="F484" s="23" t="n"/>
      <c r="G484" s="23" t="n"/>
      <c r="H484" s="27" t="n"/>
      <c r="I484" s="28" t="n"/>
      <c r="J484" s="29" t="str">
        <f>IF(H484="","",IF(OR(Aloitus!$B$8="Ei",AND(E484&lt;&gt;"Tulo",IFERROR(INDEX(Kategoriat!$D$5:$D$44,MATCH(D484,Kategoriat!$A$5:$A$44,0)),"Kyllä")="Ei")),0,ROUND(H484*N(I484)/(1+N(I484)),2)))</f>
        <v/>
      </c>
      <c r="K484" s="29" t="str">
        <f>IF(H484="","",H484-J484)</f>
        <v/>
      </c>
      <c r="L484" s="23" t="n"/>
    </row>
    <row r="485">
      <c r="A485" s="23" t="n"/>
      <c r="B485" s="24" t="n"/>
      <c r="C485" s="25" t="str">
        <f>IF(B485="","",MONTH(B485))</f>
        <v/>
      </c>
      <c r="D485" s="23" t="n"/>
      <c r="E485" s="26" t="str">
        <f>IF(D485="","",IFERROR(INDEX(Kategoriat!$B$5:$B$44,MATCH(D485,Kategoriat!$A$5:$A$44,0)),"Tarkista"))</f>
        <v/>
      </c>
      <c r="F485" s="23" t="n"/>
      <c r="G485" s="23" t="n"/>
      <c r="H485" s="27" t="n"/>
      <c r="I485" s="28" t="n"/>
      <c r="J485" s="29" t="str">
        <f>IF(H485="","",IF(OR(Aloitus!$B$8="Ei",AND(E485&lt;&gt;"Tulo",IFERROR(INDEX(Kategoriat!$D$5:$D$44,MATCH(D485,Kategoriat!$A$5:$A$44,0)),"Kyllä")="Ei")),0,ROUND(H485*N(I485)/(1+N(I485)),2)))</f>
        <v/>
      </c>
      <c r="K485" s="29" t="str">
        <f>IF(H485="","",H485-J485)</f>
        <v/>
      </c>
      <c r="L485" s="23" t="n"/>
    </row>
    <row r="486">
      <c r="A486" s="23" t="n"/>
      <c r="B486" s="24" t="n"/>
      <c r="C486" s="25" t="str">
        <f>IF(B486="","",MONTH(B486))</f>
        <v/>
      </c>
      <c r="D486" s="23" t="n"/>
      <c r="E486" s="26" t="str">
        <f>IF(D486="","",IFERROR(INDEX(Kategoriat!$B$5:$B$44,MATCH(D486,Kategoriat!$A$5:$A$44,0)),"Tarkista"))</f>
        <v/>
      </c>
      <c r="F486" s="23" t="n"/>
      <c r="G486" s="23" t="n"/>
      <c r="H486" s="27" t="n"/>
      <c r="I486" s="28" t="n"/>
      <c r="J486" s="29" t="str">
        <f>IF(H486="","",IF(OR(Aloitus!$B$8="Ei",AND(E486&lt;&gt;"Tulo",IFERROR(INDEX(Kategoriat!$D$5:$D$44,MATCH(D486,Kategoriat!$A$5:$A$44,0)),"Kyllä")="Ei")),0,ROUND(H486*N(I486)/(1+N(I486)),2)))</f>
        <v/>
      </c>
      <c r="K486" s="29" t="str">
        <f>IF(H486="","",H486-J486)</f>
        <v/>
      </c>
      <c r="L486" s="23" t="n"/>
    </row>
    <row r="487">
      <c r="A487" s="23" t="n"/>
      <c r="B487" s="24" t="n"/>
      <c r="C487" s="25" t="str">
        <f>IF(B487="","",MONTH(B487))</f>
        <v/>
      </c>
      <c r="D487" s="23" t="n"/>
      <c r="E487" s="26" t="str">
        <f>IF(D487="","",IFERROR(INDEX(Kategoriat!$B$5:$B$44,MATCH(D487,Kategoriat!$A$5:$A$44,0)),"Tarkista"))</f>
        <v/>
      </c>
      <c r="F487" s="23" t="n"/>
      <c r="G487" s="23" t="n"/>
      <c r="H487" s="27" t="n"/>
      <c r="I487" s="28" t="n"/>
      <c r="J487" s="29" t="str">
        <f>IF(H487="","",IF(OR(Aloitus!$B$8="Ei",AND(E487&lt;&gt;"Tulo",IFERROR(INDEX(Kategoriat!$D$5:$D$44,MATCH(D487,Kategoriat!$A$5:$A$44,0)),"Kyllä")="Ei")),0,ROUND(H487*N(I487)/(1+N(I487)),2)))</f>
        <v/>
      </c>
      <c r="K487" s="29" t="str">
        <f>IF(H487="","",H487-J487)</f>
        <v/>
      </c>
      <c r="L487" s="23" t="n"/>
    </row>
    <row r="488">
      <c r="A488" s="23" t="n"/>
      <c r="B488" s="24" t="n"/>
      <c r="C488" s="25" t="str">
        <f>IF(B488="","",MONTH(B488))</f>
        <v/>
      </c>
      <c r="D488" s="23" t="n"/>
      <c r="E488" s="26" t="str">
        <f>IF(D488="","",IFERROR(INDEX(Kategoriat!$B$5:$B$44,MATCH(D488,Kategoriat!$A$5:$A$44,0)),"Tarkista"))</f>
        <v/>
      </c>
      <c r="F488" s="23" t="n"/>
      <c r="G488" s="23" t="n"/>
      <c r="H488" s="27" t="n"/>
      <c r="I488" s="28" t="n"/>
      <c r="J488" s="29" t="str">
        <f>IF(H488="","",IF(OR(Aloitus!$B$8="Ei",AND(E488&lt;&gt;"Tulo",IFERROR(INDEX(Kategoriat!$D$5:$D$44,MATCH(D488,Kategoriat!$A$5:$A$44,0)),"Kyllä")="Ei")),0,ROUND(H488*N(I488)/(1+N(I488)),2)))</f>
        <v/>
      </c>
      <c r="K488" s="29" t="str">
        <f>IF(H488="","",H488-J488)</f>
        <v/>
      </c>
      <c r="L488" s="23" t="n"/>
    </row>
    <row r="489">
      <c r="A489" s="23" t="n"/>
      <c r="B489" s="24" t="n"/>
      <c r="C489" s="25" t="str">
        <f>IF(B489="","",MONTH(B489))</f>
        <v/>
      </c>
      <c r="D489" s="23" t="n"/>
      <c r="E489" s="26" t="str">
        <f>IF(D489="","",IFERROR(INDEX(Kategoriat!$B$5:$B$44,MATCH(D489,Kategoriat!$A$5:$A$44,0)),"Tarkista"))</f>
        <v/>
      </c>
      <c r="F489" s="23" t="n"/>
      <c r="G489" s="23" t="n"/>
      <c r="H489" s="27" t="n"/>
      <c r="I489" s="28" t="n"/>
      <c r="J489" s="29" t="str">
        <f>IF(H489="","",IF(OR(Aloitus!$B$8="Ei",AND(E489&lt;&gt;"Tulo",IFERROR(INDEX(Kategoriat!$D$5:$D$44,MATCH(D489,Kategoriat!$A$5:$A$44,0)),"Kyllä")="Ei")),0,ROUND(H489*N(I489)/(1+N(I489)),2)))</f>
        <v/>
      </c>
      <c r="K489" s="29" t="str">
        <f>IF(H489="","",H489-J489)</f>
        <v/>
      </c>
      <c r="L489" s="23" t="n"/>
    </row>
    <row r="490">
      <c r="A490" s="23" t="n"/>
      <c r="B490" s="24" t="n"/>
      <c r="C490" s="25" t="str">
        <f>IF(B490="","",MONTH(B490))</f>
        <v/>
      </c>
      <c r="D490" s="23" t="n"/>
      <c r="E490" s="26" t="str">
        <f>IF(D490="","",IFERROR(INDEX(Kategoriat!$B$5:$B$44,MATCH(D490,Kategoriat!$A$5:$A$44,0)),"Tarkista"))</f>
        <v/>
      </c>
      <c r="F490" s="23" t="n"/>
      <c r="G490" s="23" t="n"/>
      <c r="H490" s="27" t="n"/>
      <c r="I490" s="28" t="n"/>
      <c r="J490" s="29" t="str">
        <f>IF(H490="","",IF(OR(Aloitus!$B$8="Ei",AND(E490&lt;&gt;"Tulo",IFERROR(INDEX(Kategoriat!$D$5:$D$44,MATCH(D490,Kategoriat!$A$5:$A$44,0)),"Kyllä")="Ei")),0,ROUND(H490*N(I490)/(1+N(I490)),2)))</f>
        <v/>
      </c>
      <c r="K490" s="29" t="str">
        <f>IF(H490="","",H490-J490)</f>
        <v/>
      </c>
      <c r="L490" s="23" t="n"/>
    </row>
    <row r="491">
      <c r="A491" s="23" t="n"/>
      <c r="B491" s="24" t="n"/>
      <c r="C491" s="25" t="str">
        <f>IF(B491="","",MONTH(B491))</f>
        <v/>
      </c>
      <c r="D491" s="23" t="n"/>
      <c r="E491" s="26" t="str">
        <f>IF(D491="","",IFERROR(INDEX(Kategoriat!$B$5:$B$44,MATCH(D491,Kategoriat!$A$5:$A$44,0)),"Tarkista"))</f>
        <v/>
      </c>
      <c r="F491" s="23" t="n"/>
      <c r="G491" s="23" t="n"/>
      <c r="H491" s="27" t="n"/>
      <c r="I491" s="28" t="n"/>
      <c r="J491" s="29" t="str">
        <f>IF(H491="","",IF(OR(Aloitus!$B$8="Ei",AND(E491&lt;&gt;"Tulo",IFERROR(INDEX(Kategoriat!$D$5:$D$44,MATCH(D491,Kategoriat!$A$5:$A$44,0)),"Kyllä")="Ei")),0,ROUND(H491*N(I491)/(1+N(I491)),2)))</f>
        <v/>
      </c>
      <c r="K491" s="29" t="str">
        <f>IF(H491="","",H491-J491)</f>
        <v/>
      </c>
      <c r="L491" s="23" t="n"/>
    </row>
    <row r="492">
      <c r="A492" s="23" t="n"/>
      <c r="B492" s="24" t="n"/>
      <c r="C492" s="25" t="str">
        <f>IF(B492="","",MONTH(B492))</f>
        <v/>
      </c>
      <c r="D492" s="23" t="n"/>
      <c r="E492" s="26" t="str">
        <f>IF(D492="","",IFERROR(INDEX(Kategoriat!$B$5:$B$44,MATCH(D492,Kategoriat!$A$5:$A$44,0)),"Tarkista"))</f>
        <v/>
      </c>
      <c r="F492" s="23" t="n"/>
      <c r="G492" s="23" t="n"/>
      <c r="H492" s="27" t="n"/>
      <c r="I492" s="28" t="n"/>
      <c r="J492" s="29" t="str">
        <f>IF(H492="","",IF(OR(Aloitus!$B$8="Ei",AND(E492&lt;&gt;"Tulo",IFERROR(INDEX(Kategoriat!$D$5:$D$44,MATCH(D492,Kategoriat!$A$5:$A$44,0)),"Kyllä")="Ei")),0,ROUND(H492*N(I492)/(1+N(I492)),2)))</f>
        <v/>
      </c>
      <c r="K492" s="29" t="str">
        <f>IF(H492="","",H492-J492)</f>
        <v/>
      </c>
      <c r="L492" s="23" t="n"/>
    </row>
    <row r="493">
      <c r="A493" s="23" t="n"/>
      <c r="B493" s="24" t="n"/>
      <c r="C493" s="25" t="str">
        <f>IF(B493="","",MONTH(B493))</f>
        <v/>
      </c>
      <c r="D493" s="23" t="n"/>
      <c r="E493" s="26" t="str">
        <f>IF(D493="","",IFERROR(INDEX(Kategoriat!$B$5:$B$44,MATCH(D493,Kategoriat!$A$5:$A$44,0)),"Tarkista"))</f>
        <v/>
      </c>
      <c r="F493" s="23" t="n"/>
      <c r="G493" s="23" t="n"/>
      <c r="H493" s="27" t="n"/>
      <c r="I493" s="28" t="n"/>
      <c r="J493" s="29" t="str">
        <f>IF(H493="","",IF(OR(Aloitus!$B$8="Ei",AND(E493&lt;&gt;"Tulo",IFERROR(INDEX(Kategoriat!$D$5:$D$44,MATCH(D493,Kategoriat!$A$5:$A$44,0)),"Kyllä")="Ei")),0,ROUND(H493*N(I493)/(1+N(I493)),2)))</f>
        <v/>
      </c>
      <c r="K493" s="29" t="str">
        <f>IF(H493="","",H493-J493)</f>
        <v/>
      </c>
      <c r="L493" s="23" t="n"/>
    </row>
    <row r="494">
      <c r="A494" s="23" t="n"/>
      <c r="B494" s="24" t="n"/>
      <c r="C494" s="25" t="str">
        <f>IF(B494="","",MONTH(B494))</f>
        <v/>
      </c>
      <c r="D494" s="23" t="n"/>
      <c r="E494" s="26" t="str">
        <f>IF(D494="","",IFERROR(INDEX(Kategoriat!$B$5:$B$44,MATCH(D494,Kategoriat!$A$5:$A$44,0)),"Tarkista"))</f>
        <v/>
      </c>
      <c r="F494" s="23" t="n"/>
      <c r="G494" s="23" t="n"/>
      <c r="H494" s="27" t="n"/>
      <c r="I494" s="28" t="n"/>
      <c r="J494" s="29" t="str">
        <f>IF(H494="","",IF(OR(Aloitus!$B$8="Ei",AND(E494&lt;&gt;"Tulo",IFERROR(INDEX(Kategoriat!$D$5:$D$44,MATCH(D494,Kategoriat!$A$5:$A$44,0)),"Kyllä")="Ei")),0,ROUND(H494*N(I494)/(1+N(I494)),2)))</f>
        <v/>
      </c>
      <c r="K494" s="29" t="str">
        <f>IF(H494="","",H494-J494)</f>
        <v/>
      </c>
      <c r="L494" s="23" t="n"/>
    </row>
    <row r="495">
      <c r="A495" s="23" t="n"/>
      <c r="B495" s="24" t="n"/>
      <c r="C495" s="25" t="str">
        <f>IF(B495="","",MONTH(B495))</f>
        <v/>
      </c>
      <c r="D495" s="23" t="n"/>
      <c r="E495" s="26" t="str">
        <f>IF(D495="","",IFERROR(INDEX(Kategoriat!$B$5:$B$44,MATCH(D495,Kategoriat!$A$5:$A$44,0)),"Tarkista"))</f>
        <v/>
      </c>
      <c r="F495" s="23" t="n"/>
      <c r="G495" s="23" t="n"/>
      <c r="H495" s="27" t="n"/>
      <c r="I495" s="28" t="n"/>
      <c r="J495" s="29" t="str">
        <f>IF(H495="","",IF(OR(Aloitus!$B$8="Ei",AND(E495&lt;&gt;"Tulo",IFERROR(INDEX(Kategoriat!$D$5:$D$44,MATCH(D495,Kategoriat!$A$5:$A$44,0)),"Kyllä")="Ei")),0,ROUND(H495*N(I495)/(1+N(I495)),2)))</f>
        <v/>
      </c>
      <c r="K495" s="29" t="str">
        <f>IF(H495="","",H495-J495)</f>
        <v/>
      </c>
      <c r="L495" s="23" t="n"/>
    </row>
    <row r="496">
      <c r="A496" s="23" t="n"/>
      <c r="B496" s="24" t="n"/>
      <c r="C496" s="25" t="str">
        <f>IF(B496="","",MONTH(B496))</f>
        <v/>
      </c>
      <c r="D496" s="23" t="n"/>
      <c r="E496" s="26" t="str">
        <f>IF(D496="","",IFERROR(INDEX(Kategoriat!$B$5:$B$44,MATCH(D496,Kategoriat!$A$5:$A$44,0)),"Tarkista"))</f>
        <v/>
      </c>
      <c r="F496" s="23" t="n"/>
      <c r="G496" s="23" t="n"/>
      <c r="H496" s="27" t="n"/>
      <c r="I496" s="28" t="n"/>
      <c r="J496" s="29" t="str">
        <f>IF(H496="","",IF(OR(Aloitus!$B$8="Ei",AND(E496&lt;&gt;"Tulo",IFERROR(INDEX(Kategoriat!$D$5:$D$44,MATCH(D496,Kategoriat!$A$5:$A$44,0)),"Kyllä")="Ei")),0,ROUND(H496*N(I496)/(1+N(I496)),2)))</f>
        <v/>
      </c>
      <c r="K496" s="29" t="str">
        <f>IF(H496="","",H496-J496)</f>
        <v/>
      </c>
      <c r="L496" s="23" t="n"/>
    </row>
    <row r="497">
      <c r="A497" s="23" t="n"/>
      <c r="B497" s="24" t="n"/>
      <c r="C497" s="25" t="str">
        <f>IF(B497="","",MONTH(B497))</f>
        <v/>
      </c>
      <c r="D497" s="23" t="n"/>
      <c r="E497" s="26" t="str">
        <f>IF(D497="","",IFERROR(INDEX(Kategoriat!$B$5:$B$44,MATCH(D497,Kategoriat!$A$5:$A$44,0)),"Tarkista"))</f>
        <v/>
      </c>
      <c r="F497" s="23" t="n"/>
      <c r="G497" s="23" t="n"/>
      <c r="H497" s="27" t="n"/>
      <c r="I497" s="28" t="n"/>
      <c r="J497" s="29" t="str">
        <f>IF(H497="","",IF(OR(Aloitus!$B$8="Ei",AND(E497&lt;&gt;"Tulo",IFERROR(INDEX(Kategoriat!$D$5:$D$44,MATCH(D497,Kategoriat!$A$5:$A$44,0)),"Kyllä")="Ei")),0,ROUND(H497*N(I497)/(1+N(I497)),2)))</f>
        <v/>
      </c>
      <c r="K497" s="29" t="str">
        <f>IF(H497="","",H497-J497)</f>
        <v/>
      </c>
      <c r="L497" s="23" t="n"/>
    </row>
    <row r="498">
      <c r="A498" s="23" t="n"/>
      <c r="B498" s="24" t="n"/>
      <c r="C498" s="25" t="str">
        <f>IF(B498="","",MONTH(B498))</f>
        <v/>
      </c>
      <c r="D498" s="23" t="n"/>
      <c r="E498" s="26" t="str">
        <f>IF(D498="","",IFERROR(INDEX(Kategoriat!$B$5:$B$44,MATCH(D498,Kategoriat!$A$5:$A$44,0)),"Tarkista"))</f>
        <v/>
      </c>
      <c r="F498" s="23" t="n"/>
      <c r="G498" s="23" t="n"/>
      <c r="H498" s="27" t="n"/>
      <c r="I498" s="28" t="n"/>
      <c r="J498" s="29" t="str">
        <f>IF(H498="","",IF(OR(Aloitus!$B$8="Ei",AND(E498&lt;&gt;"Tulo",IFERROR(INDEX(Kategoriat!$D$5:$D$44,MATCH(D498,Kategoriat!$A$5:$A$44,0)),"Kyllä")="Ei")),0,ROUND(H498*N(I498)/(1+N(I498)),2)))</f>
        <v/>
      </c>
      <c r="K498" s="29" t="str">
        <f>IF(H498="","",H498-J498)</f>
        <v/>
      </c>
      <c r="L498" s="23" t="n"/>
    </row>
    <row r="499">
      <c r="A499" s="23" t="n"/>
      <c r="B499" s="24" t="n"/>
      <c r="C499" s="25" t="str">
        <f>IF(B499="","",MONTH(B499))</f>
        <v/>
      </c>
      <c r="D499" s="23" t="n"/>
      <c r="E499" s="26" t="str">
        <f>IF(D499="","",IFERROR(INDEX(Kategoriat!$B$5:$B$44,MATCH(D499,Kategoriat!$A$5:$A$44,0)),"Tarkista"))</f>
        <v/>
      </c>
      <c r="F499" s="23" t="n"/>
      <c r="G499" s="23" t="n"/>
      <c r="H499" s="27" t="n"/>
      <c r="I499" s="28" t="n"/>
      <c r="J499" s="29" t="str">
        <f>IF(H499="","",IF(OR(Aloitus!$B$8="Ei",AND(E499&lt;&gt;"Tulo",IFERROR(INDEX(Kategoriat!$D$5:$D$44,MATCH(D499,Kategoriat!$A$5:$A$44,0)),"Kyllä")="Ei")),0,ROUND(H499*N(I499)/(1+N(I499)),2)))</f>
        <v/>
      </c>
      <c r="K499" s="29" t="str">
        <f>IF(H499="","",H499-J499)</f>
        <v/>
      </c>
      <c r="L499" s="23" t="n"/>
    </row>
    <row r="500">
      <c r="A500" s="23" t="n"/>
      <c r="B500" s="24" t="n"/>
      <c r="C500" s="25" t="str">
        <f>IF(B500="","",MONTH(B500))</f>
        <v/>
      </c>
      <c r="D500" s="23" t="n"/>
      <c r="E500" s="26" t="str">
        <f>IF(D500="","",IFERROR(INDEX(Kategoriat!$B$5:$B$44,MATCH(D500,Kategoriat!$A$5:$A$44,0)),"Tarkista"))</f>
        <v/>
      </c>
      <c r="F500" s="23" t="n"/>
      <c r="G500" s="23" t="n"/>
      <c r="H500" s="27" t="n"/>
      <c r="I500" s="28" t="n"/>
      <c r="J500" s="29" t="str">
        <f>IF(H500="","",IF(OR(Aloitus!$B$8="Ei",AND(E500&lt;&gt;"Tulo",IFERROR(INDEX(Kategoriat!$D$5:$D$44,MATCH(D500,Kategoriat!$A$5:$A$44,0)),"Kyllä")="Ei")),0,ROUND(H500*N(I500)/(1+N(I500)),2)))</f>
        <v/>
      </c>
      <c r="K500" s="29" t="str">
        <f>IF(H500="","",H500-J500)</f>
        <v/>
      </c>
      <c r="L500" s="23" t="n"/>
    </row>
    <row r="501">
      <c r="A501" s="23" t="n"/>
      <c r="B501" s="24" t="n"/>
      <c r="C501" s="25" t="str">
        <f>IF(B501="","",MONTH(B501))</f>
        <v/>
      </c>
      <c r="D501" s="23" t="n"/>
      <c r="E501" s="26" t="str">
        <f>IF(D501="","",IFERROR(INDEX(Kategoriat!$B$5:$B$44,MATCH(D501,Kategoriat!$A$5:$A$44,0)),"Tarkista"))</f>
        <v/>
      </c>
      <c r="F501" s="23" t="n"/>
      <c r="G501" s="23" t="n"/>
      <c r="H501" s="27" t="n"/>
      <c r="I501" s="28" t="n"/>
      <c r="J501" s="29" t="str">
        <f>IF(H501="","",IF(OR(Aloitus!$B$8="Ei",AND(E501&lt;&gt;"Tulo",IFERROR(INDEX(Kategoriat!$D$5:$D$44,MATCH(D501,Kategoriat!$A$5:$A$44,0)),"Kyllä")="Ei")),0,ROUND(H501*N(I501)/(1+N(I501)),2)))</f>
        <v/>
      </c>
      <c r="K501" s="29" t="str">
        <f>IF(H501="","",H501-J501)</f>
        <v/>
      </c>
      <c r="L501" s="23" t="n"/>
    </row>
    <row r="502">
      <c r="A502" s="23" t="n"/>
      <c r="B502" s="24" t="n"/>
      <c r="C502" s="25" t="str">
        <f>IF(B502="","",MONTH(B502))</f>
        <v/>
      </c>
      <c r="D502" s="23" t="n"/>
      <c r="E502" s="26" t="str">
        <f>IF(D502="","",IFERROR(INDEX(Kategoriat!$B$5:$B$44,MATCH(D502,Kategoriat!$A$5:$A$44,0)),"Tarkista"))</f>
        <v/>
      </c>
      <c r="F502" s="23" t="n"/>
      <c r="G502" s="23" t="n"/>
      <c r="H502" s="27" t="n"/>
      <c r="I502" s="28" t="n"/>
      <c r="J502" s="29" t="str">
        <f>IF(H502="","",IF(OR(Aloitus!$B$8="Ei",AND(E502&lt;&gt;"Tulo",IFERROR(INDEX(Kategoriat!$D$5:$D$44,MATCH(D502,Kategoriat!$A$5:$A$44,0)),"Kyllä")="Ei")),0,ROUND(H502*N(I502)/(1+N(I502)),2)))</f>
        <v/>
      </c>
      <c r="K502" s="29" t="str">
        <f>IF(H502="","",H502-J502)</f>
        <v/>
      </c>
      <c r="L502" s="23" t="n"/>
    </row>
    <row r="503">
      <c r="A503" s="23" t="n"/>
      <c r="B503" s="24" t="n"/>
      <c r="C503" s="25" t="str">
        <f>IF(B503="","",MONTH(B503))</f>
        <v/>
      </c>
      <c r="D503" s="23" t="n"/>
      <c r="E503" s="26" t="str">
        <f>IF(D503="","",IFERROR(INDEX(Kategoriat!$B$5:$B$44,MATCH(D503,Kategoriat!$A$5:$A$44,0)),"Tarkista"))</f>
        <v/>
      </c>
      <c r="F503" s="23" t="n"/>
      <c r="G503" s="23" t="n"/>
      <c r="H503" s="27" t="n"/>
      <c r="I503" s="28" t="n"/>
      <c r="J503" s="29" t="str">
        <f>IF(H503="","",IF(OR(Aloitus!$B$8="Ei",AND(E503&lt;&gt;"Tulo",IFERROR(INDEX(Kategoriat!$D$5:$D$44,MATCH(D503,Kategoriat!$A$5:$A$44,0)),"Kyllä")="Ei")),0,ROUND(H503*N(I503)/(1+N(I503)),2)))</f>
        <v/>
      </c>
      <c r="K503" s="29" t="str">
        <f>IF(H503="","",H503-J503)</f>
        <v/>
      </c>
      <c r="L503" s="23" t="n"/>
    </row>
    <row r="504">
      <c r="A504" s="23" t="n"/>
      <c r="B504" s="24" t="n"/>
      <c r="C504" s="25" t="str">
        <f>IF(B504="","",MONTH(B504))</f>
        <v/>
      </c>
      <c r="D504" s="23" t="n"/>
      <c r="E504" s="26" t="str">
        <f>IF(D504="","",IFERROR(INDEX(Kategoriat!$B$5:$B$44,MATCH(D504,Kategoriat!$A$5:$A$44,0)),"Tarkista"))</f>
        <v/>
      </c>
      <c r="F504" s="23" t="n"/>
      <c r="G504" s="23" t="n"/>
      <c r="H504" s="27" t="n"/>
      <c r="I504" s="28" t="n"/>
      <c r="J504" s="29" t="str">
        <f>IF(H504="","",IF(OR(Aloitus!$B$8="Ei",AND(E504&lt;&gt;"Tulo",IFERROR(INDEX(Kategoriat!$D$5:$D$44,MATCH(D504,Kategoriat!$A$5:$A$44,0)),"Kyllä")="Ei")),0,ROUND(H504*N(I504)/(1+N(I504)),2)))</f>
        <v/>
      </c>
      <c r="K504" s="29" t="str">
        <f>IF(H504="","",H504-J504)</f>
        <v/>
      </c>
      <c r="L504" s="23" t="n"/>
    </row>
    <row r="506">
      <c r="A506" s="2" t="inlineStr">
        <is>
          <t>Punainen tosite nro: sama numero kahdesti. Punainen päivämäärä: eri vuosi kuin Aloitus-välilehdellä. Tarvitsetko lisää rivejä? Kopioi viimeinen rivi alaspäin ja laajenna kaavojen alueet.</t>
        </is>
      </c>
    </row>
  </sheetData>
  <autoFilter ref="A4:L504"/>
  <conditionalFormatting sqref="A5:A504">
    <cfRule type="expression" priority="1" dxfId="0">
      <formula>AND(A5&lt;&gt;"",COUNTIF($A$5:$A$504,A5)&gt;1)</formula>
    </cfRule>
  </conditionalFormatting>
  <conditionalFormatting sqref="D5:D504">
    <cfRule type="expression" priority="2" dxfId="0">
      <formula>AND($H5&lt;&gt;"",$D5="")</formula>
    </cfRule>
  </conditionalFormatting>
  <conditionalFormatting sqref="B5:B504">
    <cfRule type="expression" priority="3" dxfId="0">
      <formula>AND($B5&lt;&gt;"",YEAR($B5)&lt;&gt;Aloitus!$B$7)</formula>
    </cfRule>
  </conditionalFormatting>
  <dataValidations count="2">
    <dataValidation sqref="D5:D504" showDropDown="0" showInputMessage="1" showErrorMessage="0" allowBlank="1" errorTitle="Tarkista arvo" error="Valitse arvo listasta." promptTitle="Valitse listasta" prompt="Kategoria ratkaisee, onko rivi tulo vai meno." type="list">
      <formula1>=Kategoriat!$A$5:$A$44</formula1>
    </dataValidation>
    <dataValidation sqref="I5:I504" showDropDown="0" showInputMessage="1" showErrorMessage="0" allowBlank="1" errorTitle="Tarkista arvo" error="Valitse arvo listasta." promptTitle="Valitse listasta" prompt="25,5 %, 13,5 %, 10 % tai 0 %." type="list">
      <formula1>=Kategoriat!$I$5:$I$8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&amp;L&amp;"Arial"&amp;7 Pohja: Tauko kirjanpito, taukokirjanpito.com&amp;R&amp;"Arial"&amp;7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14" customWidth="1" min="3" max="3"/>
    <col width="12" customWidth="1" min="4" max="4"/>
    <col width="14" customWidth="1" min="5" max="5"/>
    <col width="12" customWidth="1" min="6" max="6"/>
    <col width="14" customWidth="1" min="7" max="7"/>
    <col width="12" customWidth="1" min="8" max="8"/>
    <col width="14" customWidth="1" min="9" max="9"/>
    <col width="14" customWidth="1" min="10" max="10"/>
    <col width="15" customWidth="1" min="11" max="11"/>
  </cols>
  <sheetData>
    <row r="1" ht="24" customHeight="1">
      <c r="A1" s="1" t="inlineStr">
        <is>
          <t>ALV-erittely kuukausittain</t>
        </is>
      </c>
    </row>
    <row r="2">
      <c r="A2" s="2" t="inlineStr">
        <is>
          <t>Pohja: Tauko kirjanpito, taukokirjanpito.com</t>
        </is>
      </c>
    </row>
    <row r="3">
      <c r="C3" s="2" t="inlineStr">
        <is>
          <t>Kaikki luvut lasketaan Tapahtumat-välilehdeltä. Tästä saat luvut OmaVeron ALV-ilmoitukseen.</t>
        </is>
      </c>
    </row>
    <row r="5" ht="42" customHeight="1">
      <c r="A5" s="15" t="inlineStr">
        <is>
          <t>Kk</t>
        </is>
      </c>
      <c r="B5" s="15" t="inlineStr">
        <is>
          <t>Kuukausi</t>
        </is>
      </c>
      <c r="C5" s="15" t="inlineStr">
        <is>
          <t>Myynti 25,5 % veroton</t>
        </is>
      </c>
      <c r="D5" s="15" t="inlineStr">
        <is>
          <t>Vero 25,5 %</t>
        </is>
      </c>
      <c r="E5" s="15" t="inlineStr">
        <is>
          <t>Myynti 13,5 % veroton</t>
        </is>
      </c>
      <c r="F5" s="15" t="inlineStr">
        <is>
          <t>Vero 13,5 %</t>
        </is>
      </c>
      <c r="G5" s="15" t="inlineStr">
        <is>
          <t>Myynti 10 % veroton</t>
        </is>
      </c>
      <c r="H5" s="15" t="inlineStr">
        <is>
          <t>Vero 10 %</t>
        </is>
      </c>
      <c r="I5" s="15" t="inlineStr">
        <is>
          <t>Myynti 0 % tai verottomat</t>
        </is>
      </c>
      <c r="J5" s="15" t="inlineStr">
        <is>
          <t>Ostojen vähennettävä vero</t>
        </is>
      </c>
      <c r="K5" s="15" t="inlineStr">
        <is>
          <t>Maksettava vero (+) tai palautus (−)</t>
        </is>
      </c>
    </row>
    <row r="6">
      <c r="A6" s="26" t="n">
        <v>1</v>
      </c>
      <c r="B6" s="5" t="inlineStr">
        <is>
          <t>Tammikuu</t>
        </is>
      </c>
      <c r="C6" s="30">
        <f>SUMIFS(Tapahtumat!$K$5:$K$504,Tapahtumat!$C$5:$C$504,$A6,Tapahtumat!$E$5:$E$504,"Tulo",Tapahtumat!$I$5:$I$504,Kategoriat!$I$5)</f>
        <v>1000</v>
      </c>
      <c r="D6" s="30">
        <f>SUMIFS(Tapahtumat!$J$5:$J$504,Tapahtumat!$C$5:$C$504,$A6,Tapahtumat!$E$5:$E$504,"Tulo",Tapahtumat!$I$5:$I$504,Kategoriat!$I$5)</f>
        <v>255</v>
      </c>
      <c r="E6" s="30">
        <f>SUMIFS(Tapahtumat!$K$5:$K$504,Tapahtumat!$C$5:$C$504,$A6,Tapahtumat!$E$5:$E$504,"Tulo",Tapahtumat!$I$5:$I$504,Kategoriat!$I$6)</f>
        <v>0</v>
      </c>
      <c r="F6" s="30">
        <f>SUMIFS(Tapahtumat!$J$5:$J$504,Tapahtumat!$C$5:$C$504,$A6,Tapahtumat!$E$5:$E$504,"Tulo",Tapahtumat!$I$5:$I$504,Kategoriat!$I$6)</f>
        <v>0</v>
      </c>
      <c r="G6" s="30">
        <f>SUMIFS(Tapahtumat!$K$5:$K$504,Tapahtumat!$C$5:$C$504,$A6,Tapahtumat!$E$5:$E$504,"Tulo",Tapahtumat!$I$5:$I$504,Kategoriat!$I$7)</f>
        <v>0</v>
      </c>
      <c r="H6" s="30">
        <f>SUMIFS(Tapahtumat!$J$5:$J$504,Tapahtumat!$C$5:$C$504,$A6,Tapahtumat!$E$5:$E$504,"Tulo",Tapahtumat!$I$5:$I$504,Kategoriat!$I$7)</f>
        <v>0</v>
      </c>
      <c r="I6" s="30">
        <f>SUMIFS(Tapahtumat!$K$5:$K$504,Tapahtumat!$C$5:$C$504,$A6,Tapahtumat!$E$5:$E$504,"Tulo",Tapahtumat!$I$5:$I$504,0)+SUMIFS(Tapahtumat!$K$5:$K$504,Tapahtumat!$C$5:$C$504,$A6,Tapahtumat!$E$5:$E$504,"Tulo",Tapahtumat!$I$5:$I$504,"")</f>
        <v>0</v>
      </c>
      <c r="J6" s="30">
        <f>SUMIFS(Tapahtumat!$J$5:$J$504,Tapahtumat!$C$5:$C$504,$A6,Tapahtumat!$E$5:$E$504,"Meno")+SUMIFS(Tapahtumat!$J$5:$J$504,Tapahtumat!$C$5:$C$504,$A6,Tapahtumat!$E$5:$E$504,"Investointi")</f>
        <v>5.1</v>
      </c>
      <c r="K6" s="31">
        <f>D6+F6+H6-J6</f>
        <v>249.9</v>
      </c>
    </row>
    <row r="7">
      <c r="A7" s="26" t="n">
        <v>2</v>
      </c>
      <c r="B7" s="5" t="inlineStr">
        <is>
          <t>Helmikuu</t>
        </is>
      </c>
      <c r="C7" s="32">
        <f>SUMIFS(Tapahtumat!$K$5:$K$504,Tapahtumat!$C$5:$C$504,$A7,Tapahtumat!$E$5:$E$504,"Tulo",Tapahtumat!$I$5:$I$504,Kategoriat!$I$5)</f>
        <v>0</v>
      </c>
      <c r="D7" s="32">
        <f>SUMIFS(Tapahtumat!$J$5:$J$504,Tapahtumat!$C$5:$C$504,$A7,Tapahtumat!$E$5:$E$504,"Tulo",Tapahtumat!$I$5:$I$504,Kategoriat!$I$5)</f>
        <v>0</v>
      </c>
      <c r="E7" s="32">
        <f>SUMIFS(Tapahtumat!$K$5:$K$504,Tapahtumat!$C$5:$C$504,$A7,Tapahtumat!$E$5:$E$504,"Tulo",Tapahtumat!$I$5:$I$504,Kategoriat!$I$6)</f>
        <v>0</v>
      </c>
      <c r="F7" s="32">
        <f>SUMIFS(Tapahtumat!$J$5:$J$504,Tapahtumat!$C$5:$C$504,$A7,Tapahtumat!$E$5:$E$504,"Tulo",Tapahtumat!$I$5:$I$504,Kategoriat!$I$6)</f>
        <v>0</v>
      </c>
      <c r="G7" s="32">
        <f>SUMIFS(Tapahtumat!$K$5:$K$504,Tapahtumat!$C$5:$C$504,$A7,Tapahtumat!$E$5:$E$504,"Tulo",Tapahtumat!$I$5:$I$504,Kategoriat!$I$7)</f>
        <v>0</v>
      </c>
      <c r="H7" s="32">
        <f>SUMIFS(Tapahtumat!$J$5:$J$504,Tapahtumat!$C$5:$C$504,$A7,Tapahtumat!$E$5:$E$504,"Tulo",Tapahtumat!$I$5:$I$504,Kategoriat!$I$7)</f>
        <v>0</v>
      </c>
      <c r="I7" s="32">
        <f>SUMIFS(Tapahtumat!$K$5:$K$504,Tapahtumat!$C$5:$C$504,$A7,Tapahtumat!$E$5:$E$504,"Tulo",Tapahtumat!$I$5:$I$504,0)+SUMIFS(Tapahtumat!$K$5:$K$504,Tapahtumat!$C$5:$C$504,$A7,Tapahtumat!$E$5:$E$504,"Tulo",Tapahtumat!$I$5:$I$504,"")</f>
        <v>0</v>
      </c>
      <c r="J7" s="32">
        <f>SUMIFS(Tapahtumat!$J$5:$J$504,Tapahtumat!$C$5:$C$504,$A7,Tapahtumat!$E$5:$E$504,"Meno")+SUMIFS(Tapahtumat!$J$5:$J$504,Tapahtumat!$C$5:$C$504,$A7,Tapahtumat!$E$5:$E$504,"Investointi")</f>
        <v>0</v>
      </c>
      <c r="K7" s="33">
        <f>D7+F7+H7-J7</f>
        <v>0</v>
      </c>
    </row>
    <row r="8">
      <c r="A8" s="26" t="n">
        <v>3</v>
      </c>
      <c r="B8" s="5" t="inlineStr">
        <is>
          <t>Maaliskuu</t>
        </is>
      </c>
      <c r="C8" s="30">
        <f>SUMIFS(Tapahtumat!$K$5:$K$504,Tapahtumat!$C$5:$C$504,$A8,Tapahtumat!$E$5:$E$504,"Tulo",Tapahtumat!$I$5:$I$504,Kategoriat!$I$5)</f>
        <v>0</v>
      </c>
      <c r="D8" s="30">
        <f>SUMIFS(Tapahtumat!$J$5:$J$504,Tapahtumat!$C$5:$C$504,$A8,Tapahtumat!$E$5:$E$504,"Tulo",Tapahtumat!$I$5:$I$504,Kategoriat!$I$5)</f>
        <v>0</v>
      </c>
      <c r="E8" s="30">
        <f>SUMIFS(Tapahtumat!$K$5:$K$504,Tapahtumat!$C$5:$C$504,$A8,Tapahtumat!$E$5:$E$504,"Tulo",Tapahtumat!$I$5:$I$504,Kategoriat!$I$6)</f>
        <v>0</v>
      </c>
      <c r="F8" s="30">
        <f>SUMIFS(Tapahtumat!$J$5:$J$504,Tapahtumat!$C$5:$C$504,$A8,Tapahtumat!$E$5:$E$504,"Tulo",Tapahtumat!$I$5:$I$504,Kategoriat!$I$6)</f>
        <v>0</v>
      </c>
      <c r="G8" s="30">
        <f>SUMIFS(Tapahtumat!$K$5:$K$504,Tapahtumat!$C$5:$C$504,$A8,Tapahtumat!$E$5:$E$504,"Tulo",Tapahtumat!$I$5:$I$504,Kategoriat!$I$7)</f>
        <v>0</v>
      </c>
      <c r="H8" s="30">
        <f>SUMIFS(Tapahtumat!$J$5:$J$504,Tapahtumat!$C$5:$C$504,$A8,Tapahtumat!$E$5:$E$504,"Tulo",Tapahtumat!$I$5:$I$504,Kategoriat!$I$7)</f>
        <v>0</v>
      </c>
      <c r="I8" s="30">
        <f>SUMIFS(Tapahtumat!$K$5:$K$504,Tapahtumat!$C$5:$C$504,$A8,Tapahtumat!$E$5:$E$504,"Tulo",Tapahtumat!$I$5:$I$504,0)+SUMIFS(Tapahtumat!$K$5:$K$504,Tapahtumat!$C$5:$C$504,$A8,Tapahtumat!$E$5:$E$504,"Tulo",Tapahtumat!$I$5:$I$504,"")</f>
        <v>0</v>
      </c>
      <c r="J8" s="30">
        <f>SUMIFS(Tapahtumat!$J$5:$J$504,Tapahtumat!$C$5:$C$504,$A8,Tapahtumat!$E$5:$E$504,"Meno")+SUMIFS(Tapahtumat!$J$5:$J$504,Tapahtumat!$C$5:$C$504,$A8,Tapahtumat!$E$5:$E$504,"Investointi")</f>
        <v>0</v>
      </c>
      <c r="K8" s="31">
        <f>D8+F8+H8-J8</f>
        <v>0</v>
      </c>
    </row>
    <row r="9">
      <c r="A9" s="26" t="n">
        <v>4</v>
      </c>
      <c r="B9" s="5" t="inlineStr">
        <is>
          <t>Huhtikuu</t>
        </is>
      </c>
      <c r="C9" s="32">
        <f>SUMIFS(Tapahtumat!$K$5:$K$504,Tapahtumat!$C$5:$C$504,$A9,Tapahtumat!$E$5:$E$504,"Tulo",Tapahtumat!$I$5:$I$504,Kategoriat!$I$5)</f>
        <v>0</v>
      </c>
      <c r="D9" s="32">
        <f>SUMIFS(Tapahtumat!$J$5:$J$504,Tapahtumat!$C$5:$C$504,$A9,Tapahtumat!$E$5:$E$504,"Tulo",Tapahtumat!$I$5:$I$504,Kategoriat!$I$5)</f>
        <v>0</v>
      </c>
      <c r="E9" s="32">
        <f>SUMIFS(Tapahtumat!$K$5:$K$504,Tapahtumat!$C$5:$C$504,$A9,Tapahtumat!$E$5:$E$504,"Tulo",Tapahtumat!$I$5:$I$504,Kategoriat!$I$6)</f>
        <v>0</v>
      </c>
      <c r="F9" s="32">
        <f>SUMIFS(Tapahtumat!$J$5:$J$504,Tapahtumat!$C$5:$C$504,$A9,Tapahtumat!$E$5:$E$504,"Tulo",Tapahtumat!$I$5:$I$504,Kategoriat!$I$6)</f>
        <v>0</v>
      </c>
      <c r="G9" s="32">
        <f>SUMIFS(Tapahtumat!$K$5:$K$504,Tapahtumat!$C$5:$C$504,$A9,Tapahtumat!$E$5:$E$504,"Tulo",Tapahtumat!$I$5:$I$504,Kategoriat!$I$7)</f>
        <v>0</v>
      </c>
      <c r="H9" s="32">
        <f>SUMIFS(Tapahtumat!$J$5:$J$504,Tapahtumat!$C$5:$C$504,$A9,Tapahtumat!$E$5:$E$504,"Tulo",Tapahtumat!$I$5:$I$504,Kategoriat!$I$7)</f>
        <v>0</v>
      </c>
      <c r="I9" s="32">
        <f>SUMIFS(Tapahtumat!$K$5:$K$504,Tapahtumat!$C$5:$C$504,$A9,Tapahtumat!$E$5:$E$504,"Tulo",Tapahtumat!$I$5:$I$504,0)+SUMIFS(Tapahtumat!$K$5:$K$504,Tapahtumat!$C$5:$C$504,$A9,Tapahtumat!$E$5:$E$504,"Tulo",Tapahtumat!$I$5:$I$504,"")</f>
        <v>0</v>
      </c>
      <c r="J9" s="32">
        <f>SUMIFS(Tapahtumat!$J$5:$J$504,Tapahtumat!$C$5:$C$504,$A9,Tapahtumat!$E$5:$E$504,"Meno")+SUMIFS(Tapahtumat!$J$5:$J$504,Tapahtumat!$C$5:$C$504,$A9,Tapahtumat!$E$5:$E$504,"Investointi")</f>
        <v>0</v>
      </c>
      <c r="K9" s="33">
        <f>D9+F9+H9-J9</f>
        <v>0</v>
      </c>
    </row>
    <row r="10">
      <c r="A10" s="26" t="n">
        <v>5</v>
      </c>
      <c r="B10" s="5" t="inlineStr">
        <is>
          <t>Toukokuu</t>
        </is>
      </c>
      <c r="C10" s="30">
        <f>SUMIFS(Tapahtumat!$K$5:$K$504,Tapahtumat!$C$5:$C$504,$A10,Tapahtumat!$E$5:$E$504,"Tulo",Tapahtumat!$I$5:$I$504,Kategoriat!$I$5)</f>
        <v>0</v>
      </c>
      <c r="D10" s="30">
        <f>SUMIFS(Tapahtumat!$J$5:$J$504,Tapahtumat!$C$5:$C$504,$A10,Tapahtumat!$E$5:$E$504,"Tulo",Tapahtumat!$I$5:$I$504,Kategoriat!$I$5)</f>
        <v>0</v>
      </c>
      <c r="E10" s="30">
        <f>SUMIFS(Tapahtumat!$K$5:$K$504,Tapahtumat!$C$5:$C$504,$A10,Tapahtumat!$E$5:$E$504,"Tulo",Tapahtumat!$I$5:$I$504,Kategoriat!$I$6)</f>
        <v>0</v>
      </c>
      <c r="F10" s="30">
        <f>SUMIFS(Tapahtumat!$J$5:$J$504,Tapahtumat!$C$5:$C$504,$A10,Tapahtumat!$E$5:$E$504,"Tulo",Tapahtumat!$I$5:$I$504,Kategoriat!$I$6)</f>
        <v>0</v>
      </c>
      <c r="G10" s="30">
        <f>SUMIFS(Tapahtumat!$K$5:$K$504,Tapahtumat!$C$5:$C$504,$A10,Tapahtumat!$E$5:$E$504,"Tulo",Tapahtumat!$I$5:$I$504,Kategoriat!$I$7)</f>
        <v>0</v>
      </c>
      <c r="H10" s="30">
        <f>SUMIFS(Tapahtumat!$J$5:$J$504,Tapahtumat!$C$5:$C$504,$A10,Tapahtumat!$E$5:$E$504,"Tulo",Tapahtumat!$I$5:$I$504,Kategoriat!$I$7)</f>
        <v>0</v>
      </c>
      <c r="I10" s="30">
        <f>SUMIFS(Tapahtumat!$K$5:$K$504,Tapahtumat!$C$5:$C$504,$A10,Tapahtumat!$E$5:$E$504,"Tulo",Tapahtumat!$I$5:$I$504,0)+SUMIFS(Tapahtumat!$K$5:$K$504,Tapahtumat!$C$5:$C$504,$A10,Tapahtumat!$E$5:$E$504,"Tulo",Tapahtumat!$I$5:$I$504,"")</f>
        <v>0</v>
      </c>
      <c r="J10" s="30">
        <f>SUMIFS(Tapahtumat!$J$5:$J$504,Tapahtumat!$C$5:$C$504,$A10,Tapahtumat!$E$5:$E$504,"Meno")+SUMIFS(Tapahtumat!$J$5:$J$504,Tapahtumat!$C$5:$C$504,$A10,Tapahtumat!$E$5:$E$504,"Investointi")</f>
        <v>0</v>
      </c>
      <c r="K10" s="31">
        <f>D10+F10+H10-J10</f>
        <v>0</v>
      </c>
    </row>
    <row r="11">
      <c r="A11" s="26" t="n">
        <v>6</v>
      </c>
      <c r="B11" s="5" t="inlineStr">
        <is>
          <t>Kesäkuu</t>
        </is>
      </c>
      <c r="C11" s="32">
        <f>SUMIFS(Tapahtumat!$K$5:$K$504,Tapahtumat!$C$5:$C$504,$A11,Tapahtumat!$E$5:$E$504,"Tulo",Tapahtumat!$I$5:$I$504,Kategoriat!$I$5)</f>
        <v>0</v>
      </c>
      <c r="D11" s="32">
        <f>SUMIFS(Tapahtumat!$J$5:$J$504,Tapahtumat!$C$5:$C$504,$A11,Tapahtumat!$E$5:$E$504,"Tulo",Tapahtumat!$I$5:$I$504,Kategoriat!$I$5)</f>
        <v>0</v>
      </c>
      <c r="E11" s="32">
        <f>SUMIFS(Tapahtumat!$K$5:$K$504,Tapahtumat!$C$5:$C$504,$A11,Tapahtumat!$E$5:$E$504,"Tulo",Tapahtumat!$I$5:$I$504,Kategoriat!$I$6)</f>
        <v>0</v>
      </c>
      <c r="F11" s="32">
        <f>SUMIFS(Tapahtumat!$J$5:$J$504,Tapahtumat!$C$5:$C$504,$A11,Tapahtumat!$E$5:$E$504,"Tulo",Tapahtumat!$I$5:$I$504,Kategoriat!$I$6)</f>
        <v>0</v>
      </c>
      <c r="G11" s="32">
        <f>SUMIFS(Tapahtumat!$K$5:$K$504,Tapahtumat!$C$5:$C$504,$A11,Tapahtumat!$E$5:$E$504,"Tulo",Tapahtumat!$I$5:$I$504,Kategoriat!$I$7)</f>
        <v>0</v>
      </c>
      <c r="H11" s="32">
        <f>SUMIFS(Tapahtumat!$J$5:$J$504,Tapahtumat!$C$5:$C$504,$A11,Tapahtumat!$E$5:$E$504,"Tulo",Tapahtumat!$I$5:$I$504,Kategoriat!$I$7)</f>
        <v>0</v>
      </c>
      <c r="I11" s="32">
        <f>SUMIFS(Tapahtumat!$K$5:$K$504,Tapahtumat!$C$5:$C$504,$A11,Tapahtumat!$E$5:$E$504,"Tulo",Tapahtumat!$I$5:$I$504,0)+SUMIFS(Tapahtumat!$K$5:$K$504,Tapahtumat!$C$5:$C$504,$A11,Tapahtumat!$E$5:$E$504,"Tulo",Tapahtumat!$I$5:$I$504,"")</f>
        <v>0</v>
      </c>
      <c r="J11" s="32">
        <f>SUMIFS(Tapahtumat!$J$5:$J$504,Tapahtumat!$C$5:$C$504,$A11,Tapahtumat!$E$5:$E$504,"Meno")+SUMIFS(Tapahtumat!$J$5:$J$504,Tapahtumat!$C$5:$C$504,$A11,Tapahtumat!$E$5:$E$504,"Investointi")</f>
        <v>0</v>
      </c>
      <c r="K11" s="33">
        <f>D11+F11+H11-J11</f>
        <v>0</v>
      </c>
    </row>
    <row r="12">
      <c r="A12" s="26" t="n">
        <v>7</v>
      </c>
      <c r="B12" s="5" t="inlineStr">
        <is>
          <t>Heinäkuu</t>
        </is>
      </c>
      <c r="C12" s="30">
        <f>SUMIFS(Tapahtumat!$K$5:$K$504,Tapahtumat!$C$5:$C$504,$A12,Tapahtumat!$E$5:$E$504,"Tulo",Tapahtumat!$I$5:$I$504,Kategoriat!$I$5)</f>
        <v>0</v>
      </c>
      <c r="D12" s="30">
        <f>SUMIFS(Tapahtumat!$J$5:$J$504,Tapahtumat!$C$5:$C$504,$A12,Tapahtumat!$E$5:$E$504,"Tulo",Tapahtumat!$I$5:$I$504,Kategoriat!$I$5)</f>
        <v>0</v>
      </c>
      <c r="E12" s="30">
        <f>SUMIFS(Tapahtumat!$K$5:$K$504,Tapahtumat!$C$5:$C$504,$A12,Tapahtumat!$E$5:$E$504,"Tulo",Tapahtumat!$I$5:$I$504,Kategoriat!$I$6)</f>
        <v>0</v>
      </c>
      <c r="F12" s="30">
        <f>SUMIFS(Tapahtumat!$J$5:$J$504,Tapahtumat!$C$5:$C$504,$A12,Tapahtumat!$E$5:$E$504,"Tulo",Tapahtumat!$I$5:$I$504,Kategoriat!$I$6)</f>
        <v>0</v>
      </c>
      <c r="G12" s="30">
        <f>SUMIFS(Tapahtumat!$K$5:$K$504,Tapahtumat!$C$5:$C$504,$A12,Tapahtumat!$E$5:$E$504,"Tulo",Tapahtumat!$I$5:$I$504,Kategoriat!$I$7)</f>
        <v>0</v>
      </c>
      <c r="H12" s="30">
        <f>SUMIFS(Tapahtumat!$J$5:$J$504,Tapahtumat!$C$5:$C$504,$A12,Tapahtumat!$E$5:$E$504,"Tulo",Tapahtumat!$I$5:$I$504,Kategoriat!$I$7)</f>
        <v>0</v>
      </c>
      <c r="I12" s="30">
        <f>SUMIFS(Tapahtumat!$K$5:$K$504,Tapahtumat!$C$5:$C$504,$A12,Tapahtumat!$E$5:$E$504,"Tulo",Tapahtumat!$I$5:$I$504,0)+SUMIFS(Tapahtumat!$K$5:$K$504,Tapahtumat!$C$5:$C$504,$A12,Tapahtumat!$E$5:$E$504,"Tulo",Tapahtumat!$I$5:$I$504,"")</f>
        <v>0</v>
      </c>
      <c r="J12" s="30">
        <f>SUMIFS(Tapahtumat!$J$5:$J$504,Tapahtumat!$C$5:$C$504,$A12,Tapahtumat!$E$5:$E$504,"Meno")+SUMIFS(Tapahtumat!$J$5:$J$504,Tapahtumat!$C$5:$C$504,$A12,Tapahtumat!$E$5:$E$504,"Investointi")</f>
        <v>0</v>
      </c>
      <c r="K12" s="31">
        <f>D12+F12+H12-J12</f>
        <v>0</v>
      </c>
    </row>
    <row r="13">
      <c r="A13" s="26" t="n">
        <v>8</v>
      </c>
      <c r="B13" s="5" t="inlineStr">
        <is>
          <t>Elokuu</t>
        </is>
      </c>
      <c r="C13" s="32">
        <f>SUMIFS(Tapahtumat!$K$5:$K$504,Tapahtumat!$C$5:$C$504,$A13,Tapahtumat!$E$5:$E$504,"Tulo",Tapahtumat!$I$5:$I$504,Kategoriat!$I$5)</f>
        <v>0</v>
      </c>
      <c r="D13" s="32">
        <f>SUMIFS(Tapahtumat!$J$5:$J$504,Tapahtumat!$C$5:$C$504,$A13,Tapahtumat!$E$5:$E$504,"Tulo",Tapahtumat!$I$5:$I$504,Kategoriat!$I$5)</f>
        <v>0</v>
      </c>
      <c r="E13" s="32">
        <f>SUMIFS(Tapahtumat!$K$5:$K$504,Tapahtumat!$C$5:$C$504,$A13,Tapahtumat!$E$5:$E$504,"Tulo",Tapahtumat!$I$5:$I$504,Kategoriat!$I$6)</f>
        <v>0</v>
      </c>
      <c r="F13" s="32">
        <f>SUMIFS(Tapahtumat!$J$5:$J$504,Tapahtumat!$C$5:$C$504,$A13,Tapahtumat!$E$5:$E$504,"Tulo",Tapahtumat!$I$5:$I$504,Kategoriat!$I$6)</f>
        <v>0</v>
      </c>
      <c r="G13" s="32">
        <f>SUMIFS(Tapahtumat!$K$5:$K$504,Tapahtumat!$C$5:$C$504,$A13,Tapahtumat!$E$5:$E$504,"Tulo",Tapahtumat!$I$5:$I$504,Kategoriat!$I$7)</f>
        <v>0</v>
      </c>
      <c r="H13" s="32">
        <f>SUMIFS(Tapahtumat!$J$5:$J$504,Tapahtumat!$C$5:$C$504,$A13,Tapahtumat!$E$5:$E$504,"Tulo",Tapahtumat!$I$5:$I$504,Kategoriat!$I$7)</f>
        <v>0</v>
      </c>
      <c r="I13" s="32">
        <f>SUMIFS(Tapahtumat!$K$5:$K$504,Tapahtumat!$C$5:$C$504,$A13,Tapahtumat!$E$5:$E$504,"Tulo",Tapahtumat!$I$5:$I$504,0)+SUMIFS(Tapahtumat!$K$5:$K$504,Tapahtumat!$C$5:$C$504,$A13,Tapahtumat!$E$5:$E$504,"Tulo",Tapahtumat!$I$5:$I$504,"")</f>
        <v>0</v>
      </c>
      <c r="J13" s="32">
        <f>SUMIFS(Tapahtumat!$J$5:$J$504,Tapahtumat!$C$5:$C$504,$A13,Tapahtumat!$E$5:$E$504,"Meno")+SUMIFS(Tapahtumat!$J$5:$J$504,Tapahtumat!$C$5:$C$504,$A13,Tapahtumat!$E$5:$E$504,"Investointi")</f>
        <v>0</v>
      </c>
      <c r="K13" s="33">
        <f>D13+F13+H13-J13</f>
        <v>0</v>
      </c>
    </row>
    <row r="14">
      <c r="A14" s="26" t="n">
        <v>9</v>
      </c>
      <c r="B14" s="5" t="inlineStr">
        <is>
          <t>Syyskuu</t>
        </is>
      </c>
      <c r="C14" s="30">
        <f>SUMIFS(Tapahtumat!$K$5:$K$504,Tapahtumat!$C$5:$C$504,$A14,Tapahtumat!$E$5:$E$504,"Tulo",Tapahtumat!$I$5:$I$504,Kategoriat!$I$5)</f>
        <v>0</v>
      </c>
      <c r="D14" s="30">
        <f>SUMIFS(Tapahtumat!$J$5:$J$504,Tapahtumat!$C$5:$C$504,$A14,Tapahtumat!$E$5:$E$504,"Tulo",Tapahtumat!$I$5:$I$504,Kategoriat!$I$5)</f>
        <v>0</v>
      </c>
      <c r="E14" s="30">
        <f>SUMIFS(Tapahtumat!$K$5:$K$504,Tapahtumat!$C$5:$C$504,$A14,Tapahtumat!$E$5:$E$504,"Tulo",Tapahtumat!$I$5:$I$504,Kategoriat!$I$6)</f>
        <v>0</v>
      </c>
      <c r="F14" s="30">
        <f>SUMIFS(Tapahtumat!$J$5:$J$504,Tapahtumat!$C$5:$C$504,$A14,Tapahtumat!$E$5:$E$504,"Tulo",Tapahtumat!$I$5:$I$504,Kategoriat!$I$6)</f>
        <v>0</v>
      </c>
      <c r="G14" s="30">
        <f>SUMIFS(Tapahtumat!$K$5:$K$504,Tapahtumat!$C$5:$C$504,$A14,Tapahtumat!$E$5:$E$504,"Tulo",Tapahtumat!$I$5:$I$504,Kategoriat!$I$7)</f>
        <v>0</v>
      </c>
      <c r="H14" s="30">
        <f>SUMIFS(Tapahtumat!$J$5:$J$504,Tapahtumat!$C$5:$C$504,$A14,Tapahtumat!$E$5:$E$504,"Tulo",Tapahtumat!$I$5:$I$504,Kategoriat!$I$7)</f>
        <v>0</v>
      </c>
      <c r="I14" s="30">
        <f>SUMIFS(Tapahtumat!$K$5:$K$504,Tapahtumat!$C$5:$C$504,$A14,Tapahtumat!$E$5:$E$504,"Tulo",Tapahtumat!$I$5:$I$504,0)+SUMIFS(Tapahtumat!$K$5:$K$504,Tapahtumat!$C$5:$C$504,$A14,Tapahtumat!$E$5:$E$504,"Tulo",Tapahtumat!$I$5:$I$504,"")</f>
        <v>0</v>
      </c>
      <c r="J14" s="30">
        <f>SUMIFS(Tapahtumat!$J$5:$J$504,Tapahtumat!$C$5:$C$504,$A14,Tapahtumat!$E$5:$E$504,"Meno")+SUMIFS(Tapahtumat!$J$5:$J$504,Tapahtumat!$C$5:$C$504,$A14,Tapahtumat!$E$5:$E$504,"Investointi")</f>
        <v>0</v>
      </c>
      <c r="K14" s="31">
        <f>D14+F14+H14-J14</f>
        <v>0</v>
      </c>
    </row>
    <row r="15">
      <c r="A15" s="26" t="n">
        <v>10</v>
      </c>
      <c r="B15" s="5" t="inlineStr">
        <is>
          <t>Lokakuu</t>
        </is>
      </c>
      <c r="C15" s="32">
        <f>SUMIFS(Tapahtumat!$K$5:$K$504,Tapahtumat!$C$5:$C$504,$A15,Tapahtumat!$E$5:$E$504,"Tulo",Tapahtumat!$I$5:$I$504,Kategoriat!$I$5)</f>
        <v>0</v>
      </c>
      <c r="D15" s="32">
        <f>SUMIFS(Tapahtumat!$J$5:$J$504,Tapahtumat!$C$5:$C$504,$A15,Tapahtumat!$E$5:$E$504,"Tulo",Tapahtumat!$I$5:$I$504,Kategoriat!$I$5)</f>
        <v>0</v>
      </c>
      <c r="E15" s="32">
        <f>SUMIFS(Tapahtumat!$K$5:$K$504,Tapahtumat!$C$5:$C$504,$A15,Tapahtumat!$E$5:$E$504,"Tulo",Tapahtumat!$I$5:$I$504,Kategoriat!$I$6)</f>
        <v>0</v>
      </c>
      <c r="F15" s="32">
        <f>SUMIFS(Tapahtumat!$J$5:$J$504,Tapahtumat!$C$5:$C$504,$A15,Tapahtumat!$E$5:$E$504,"Tulo",Tapahtumat!$I$5:$I$504,Kategoriat!$I$6)</f>
        <v>0</v>
      </c>
      <c r="G15" s="32">
        <f>SUMIFS(Tapahtumat!$K$5:$K$504,Tapahtumat!$C$5:$C$504,$A15,Tapahtumat!$E$5:$E$504,"Tulo",Tapahtumat!$I$5:$I$504,Kategoriat!$I$7)</f>
        <v>0</v>
      </c>
      <c r="H15" s="32">
        <f>SUMIFS(Tapahtumat!$J$5:$J$504,Tapahtumat!$C$5:$C$504,$A15,Tapahtumat!$E$5:$E$504,"Tulo",Tapahtumat!$I$5:$I$504,Kategoriat!$I$7)</f>
        <v>0</v>
      </c>
      <c r="I15" s="32">
        <f>SUMIFS(Tapahtumat!$K$5:$K$504,Tapahtumat!$C$5:$C$504,$A15,Tapahtumat!$E$5:$E$504,"Tulo",Tapahtumat!$I$5:$I$504,0)+SUMIFS(Tapahtumat!$K$5:$K$504,Tapahtumat!$C$5:$C$504,$A15,Tapahtumat!$E$5:$E$504,"Tulo",Tapahtumat!$I$5:$I$504,"")</f>
        <v>0</v>
      </c>
      <c r="J15" s="32">
        <f>SUMIFS(Tapahtumat!$J$5:$J$504,Tapahtumat!$C$5:$C$504,$A15,Tapahtumat!$E$5:$E$504,"Meno")+SUMIFS(Tapahtumat!$J$5:$J$504,Tapahtumat!$C$5:$C$504,$A15,Tapahtumat!$E$5:$E$504,"Investointi")</f>
        <v>0</v>
      </c>
      <c r="K15" s="33">
        <f>D15+F15+H15-J15</f>
        <v>0</v>
      </c>
    </row>
    <row r="16">
      <c r="A16" s="26" t="n">
        <v>11</v>
      </c>
      <c r="B16" s="5" t="inlineStr">
        <is>
          <t>Marraskuu</t>
        </is>
      </c>
      <c r="C16" s="30">
        <f>SUMIFS(Tapahtumat!$K$5:$K$504,Tapahtumat!$C$5:$C$504,$A16,Tapahtumat!$E$5:$E$504,"Tulo",Tapahtumat!$I$5:$I$504,Kategoriat!$I$5)</f>
        <v>0</v>
      </c>
      <c r="D16" s="30">
        <f>SUMIFS(Tapahtumat!$J$5:$J$504,Tapahtumat!$C$5:$C$504,$A16,Tapahtumat!$E$5:$E$504,"Tulo",Tapahtumat!$I$5:$I$504,Kategoriat!$I$5)</f>
        <v>0</v>
      </c>
      <c r="E16" s="30">
        <f>SUMIFS(Tapahtumat!$K$5:$K$504,Tapahtumat!$C$5:$C$504,$A16,Tapahtumat!$E$5:$E$504,"Tulo",Tapahtumat!$I$5:$I$504,Kategoriat!$I$6)</f>
        <v>0</v>
      </c>
      <c r="F16" s="30">
        <f>SUMIFS(Tapahtumat!$J$5:$J$504,Tapahtumat!$C$5:$C$504,$A16,Tapahtumat!$E$5:$E$504,"Tulo",Tapahtumat!$I$5:$I$504,Kategoriat!$I$6)</f>
        <v>0</v>
      </c>
      <c r="G16" s="30">
        <f>SUMIFS(Tapahtumat!$K$5:$K$504,Tapahtumat!$C$5:$C$504,$A16,Tapahtumat!$E$5:$E$504,"Tulo",Tapahtumat!$I$5:$I$504,Kategoriat!$I$7)</f>
        <v>0</v>
      </c>
      <c r="H16" s="30">
        <f>SUMIFS(Tapahtumat!$J$5:$J$504,Tapahtumat!$C$5:$C$504,$A16,Tapahtumat!$E$5:$E$504,"Tulo",Tapahtumat!$I$5:$I$504,Kategoriat!$I$7)</f>
        <v>0</v>
      </c>
      <c r="I16" s="30">
        <f>SUMIFS(Tapahtumat!$K$5:$K$504,Tapahtumat!$C$5:$C$504,$A16,Tapahtumat!$E$5:$E$504,"Tulo",Tapahtumat!$I$5:$I$504,0)+SUMIFS(Tapahtumat!$K$5:$K$504,Tapahtumat!$C$5:$C$504,$A16,Tapahtumat!$E$5:$E$504,"Tulo",Tapahtumat!$I$5:$I$504,"")</f>
        <v>0</v>
      </c>
      <c r="J16" s="30">
        <f>SUMIFS(Tapahtumat!$J$5:$J$504,Tapahtumat!$C$5:$C$504,$A16,Tapahtumat!$E$5:$E$504,"Meno")+SUMIFS(Tapahtumat!$J$5:$J$504,Tapahtumat!$C$5:$C$504,$A16,Tapahtumat!$E$5:$E$504,"Investointi")</f>
        <v>0</v>
      </c>
      <c r="K16" s="31">
        <f>D16+F16+H16-J16</f>
        <v>0</v>
      </c>
    </row>
    <row r="17">
      <c r="A17" s="26" t="n">
        <v>12</v>
      </c>
      <c r="B17" s="5" t="inlineStr">
        <is>
          <t>Joulukuu</t>
        </is>
      </c>
      <c r="C17" s="32">
        <f>SUMIFS(Tapahtumat!$K$5:$K$504,Tapahtumat!$C$5:$C$504,$A17,Tapahtumat!$E$5:$E$504,"Tulo",Tapahtumat!$I$5:$I$504,Kategoriat!$I$5)</f>
        <v>0</v>
      </c>
      <c r="D17" s="32">
        <f>SUMIFS(Tapahtumat!$J$5:$J$504,Tapahtumat!$C$5:$C$504,$A17,Tapahtumat!$E$5:$E$504,"Tulo",Tapahtumat!$I$5:$I$504,Kategoriat!$I$5)</f>
        <v>0</v>
      </c>
      <c r="E17" s="32">
        <f>SUMIFS(Tapahtumat!$K$5:$K$504,Tapahtumat!$C$5:$C$504,$A17,Tapahtumat!$E$5:$E$504,"Tulo",Tapahtumat!$I$5:$I$504,Kategoriat!$I$6)</f>
        <v>0</v>
      </c>
      <c r="F17" s="32">
        <f>SUMIFS(Tapahtumat!$J$5:$J$504,Tapahtumat!$C$5:$C$504,$A17,Tapahtumat!$E$5:$E$504,"Tulo",Tapahtumat!$I$5:$I$504,Kategoriat!$I$6)</f>
        <v>0</v>
      </c>
      <c r="G17" s="32">
        <f>SUMIFS(Tapahtumat!$K$5:$K$504,Tapahtumat!$C$5:$C$504,$A17,Tapahtumat!$E$5:$E$504,"Tulo",Tapahtumat!$I$5:$I$504,Kategoriat!$I$7)</f>
        <v>0</v>
      </c>
      <c r="H17" s="32">
        <f>SUMIFS(Tapahtumat!$J$5:$J$504,Tapahtumat!$C$5:$C$504,$A17,Tapahtumat!$E$5:$E$504,"Tulo",Tapahtumat!$I$5:$I$504,Kategoriat!$I$7)</f>
        <v>0</v>
      </c>
      <c r="I17" s="32">
        <f>SUMIFS(Tapahtumat!$K$5:$K$504,Tapahtumat!$C$5:$C$504,$A17,Tapahtumat!$E$5:$E$504,"Tulo",Tapahtumat!$I$5:$I$504,0)+SUMIFS(Tapahtumat!$K$5:$K$504,Tapahtumat!$C$5:$C$504,$A17,Tapahtumat!$E$5:$E$504,"Tulo",Tapahtumat!$I$5:$I$504,"")</f>
        <v>0</v>
      </c>
      <c r="J17" s="32">
        <f>SUMIFS(Tapahtumat!$J$5:$J$504,Tapahtumat!$C$5:$C$504,$A17,Tapahtumat!$E$5:$E$504,"Meno")+SUMIFS(Tapahtumat!$J$5:$J$504,Tapahtumat!$C$5:$C$504,$A17,Tapahtumat!$E$5:$E$504,"Investointi")</f>
        <v>0</v>
      </c>
      <c r="K17" s="33">
        <f>D17+F17+H17-J17</f>
        <v>0</v>
      </c>
    </row>
    <row r="18">
      <c r="B18" s="11" t="inlineStr">
        <is>
          <t>Yhteensä</t>
        </is>
      </c>
      <c r="C18" s="34">
        <f>SUM(C6:C17)</f>
        <v>1000</v>
      </c>
      <c r="D18" s="34">
        <f>SUM(D6:D17)</f>
        <v>255</v>
      </c>
      <c r="E18" s="34">
        <f>SUM(E6:E17)</f>
        <v>0</v>
      </c>
      <c r="F18" s="34">
        <f>SUM(F6:F17)</f>
        <v>0</v>
      </c>
      <c r="G18" s="34">
        <f>SUM(G6:G17)</f>
        <v>0</v>
      </c>
      <c r="H18" s="34">
        <f>SUM(H6:H17)</f>
        <v>0</v>
      </c>
      <c r="I18" s="34">
        <f>SUM(I6:I17)</f>
        <v>0</v>
      </c>
      <c r="J18" s="34">
        <f>SUM(J6:J17)</f>
        <v>5.1</v>
      </c>
      <c r="K18" s="34">
        <f>SUM(K6:K17)</f>
        <v>249.9</v>
      </c>
    </row>
    <row r="20">
      <c r="B20" s="3" t="inlineStr">
        <is>
          <t>Neljännesvuodet ja vuosi (jos ALV-kautesi on pidempi kuin kuukausi)</t>
        </is>
      </c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1">
      <c r="B21" s="5" t="inlineStr">
        <is>
          <t>1. neljännes</t>
        </is>
      </c>
      <c r="C21" s="29">
        <f>SUM(C6:C8)</f>
        <v>1000</v>
      </c>
      <c r="D21" s="29">
        <f>SUM(D6:D8)</f>
        <v>255</v>
      </c>
      <c r="E21" s="29">
        <f>SUM(E6:E8)</f>
        <v>0</v>
      </c>
      <c r="F21" s="29">
        <f>SUM(F6:F8)</f>
        <v>0</v>
      </c>
      <c r="G21" s="29">
        <f>SUM(G6:G8)</f>
        <v>0</v>
      </c>
      <c r="H21" s="29">
        <f>SUM(H6:H8)</f>
        <v>0</v>
      </c>
      <c r="I21" s="29">
        <f>SUM(I6:I8)</f>
        <v>0</v>
      </c>
      <c r="J21" s="29">
        <f>SUM(J6:J8)</f>
        <v>5.1</v>
      </c>
      <c r="K21" s="29">
        <f>SUM(K6:K8)</f>
        <v>249.9</v>
      </c>
    </row>
    <row r="22">
      <c r="B22" s="5" t="inlineStr">
        <is>
          <t>2. neljännes</t>
        </is>
      </c>
      <c r="C22" s="29">
        <f>SUM(C9:C11)</f>
        <v>0</v>
      </c>
      <c r="D22" s="29">
        <f>SUM(D9:D11)</f>
        <v>0</v>
      </c>
      <c r="E22" s="29">
        <f>SUM(E9:E11)</f>
        <v>0</v>
      </c>
      <c r="F22" s="29">
        <f>SUM(F9:F11)</f>
        <v>0</v>
      </c>
      <c r="G22" s="29">
        <f>SUM(G9:G11)</f>
        <v>0</v>
      </c>
      <c r="H22" s="29">
        <f>SUM(H9:H11)</f>
        <v>0</v>
      </c>
      <c r="I22" s="29">
        <f>SUM(I9:I11)</f>
        <v>0</v>
      </c>
      <c r="J22" s="29">
        <f>SUM(J9:J11)</f>
        <v>0</v>
      </c>
      <c r="K22" s="29">
        <f>SUM(K9:K11)</f>
        <v>0</v>
      </c>
    </row>
    <row r="23">
      <c r="B23" s="5" t="inlineStr">
        <is>
          <t>3. neljännes</t>
        </is>
      </c>
      <c r="C23" s="29">
        <f>SUM(C12:C14)</f>
        <v>0</v>
      </c>
      <c r="D23" s="29">
        <f>SUM(D12:D14)</f>
        <v>0</v>
      </c>
      <c r="E23" s="29">
        <f>SUM(E12:E14)</f>
        <v>0</v>
      </c>
      <c r="F23" s="29">
        <f>SUM(F12:F14)</f>
        <v>0</v>
      </c>
      <c r="G23" s="29">
        <f>SUM(G12:G14)</f>
        <v>0</v>
      </c>
      <c r="H23" s="29">
        <f>SUM(H12:H14)</f>
        <v>0</v>
      </c>
      <c r="I23" s="29">
        <f>SUM(I12:I14)</f>
        <v>0</v>
      </c>
      <c r="J23" s="29">
        <f>SUM(J12:J14)</f>
        <v>0</v>
      </c>
      <c r="K23" s="29">
        <f>SUM(K12:K14)</f>
        <v>0</v>
      </c>
    </row>
    <row r="24">
      <c r="B24" s="5" t="inlineStr">
        <is>
          <t>4. neljännes</t>
        </is>
      </c>
      <c r="C24" s="29">
        <f>SUM(C15:C17)</f>
        <v>0</v>
      </c>
      <c r="D24" s="29">
        <f>SUM(D15:D17)</f>
        <v>0</v>
      </c>
      <c r="E24" s="29">
        <f>SUM(E15:E17)</f>
        <v>0</v>
      </c>
      <c r="F24" s="29">
        <f>SUM(F15:F17)</f>
        <v>0</v>
      </c>
      <c r="G24" s="29">
        <f>SUM(G15:G17)</f>
        <v>0</v>
      </c>
      <c r="H24" s="29">
        <f>SUM(H15:H17)</f>
        <v>0</v>
      </c>
      <c r="I24" s="29">
        <f>SUM(I15:I17)</f>
        <v>0</v>
      </c>
      <c r="J24" s="29">
        <f>SUM(J15:J17)</f>
        <v>0</v>
      </c>
      <c r="K24" s="29">
        <f>SUM(K15:K17)</f>
        <v>0</v>
      </c>
    </row>
    <row r="26">
      <c r="B26" s="2" t="inlineStr">
        <is>
          <t>Maksu ja ilmoitus: kuukausikaudella viimeistään kauden päättymistä seuraavan toisen kuukauden 12. päivänä (esimerkiksi tammikuu 12.3.). Neljännesvuosi- ja vuosikauden eräpäivät näet vero.fi-sivulta.</t>
        </is>
      </c>
    </row>
    <row r="27">
      <c r="B27" s="2" t="inlineStr">
        <is>
          <t>Pohja ei käsittele käännettyä verovelvollisuutta, EU-kauppaa eikä marginaaliverotusta. Jos sinulla on niitä, ne ilmoitetaan ALV-ilmoituksella omille riveilleen.</t>
        </is>
      </c>
    </row>
  </sheetData>
  <printOptions horizontalCentered="1"/>
  <pageMargins left="0.5" right="0.5" top="0.6" bottom="0.7" header="0.5" footer="0.5"/>
  <pageSetup orientation="landscape" paperSize="9" fitToHeight="0" fitToWidth="1"/>
  <headerFooter>
    <oddHeader/>
    <oddFooter>&amp;L&amp;"Arial"&amp;7 Pohja: Tauko kirjanpito, taukokirjanpito.com&amp;R&amp;"Arial"&amp;7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52"/>
  <sheetViews>
    <sheetView showGridLines="0" zoomScale="10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1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2" customWidth="1" min="16" max="16"/>
  </cols>
  <sheetData>
    <row r="1" ht="24" customHeight="1">
      <c r="A1" s="1" t="inlineStr">
        <is>
          <t>Kuukausiyhteenveto kategorioittain (veroton)</t>
        </is>
      </c>
    </row>
    <row r="2">
      <c r="A2" s="2" t="inlineStr">
        <is>
          <t>Pohja: Tauko kirjanpito, taukokirjanpito.com</t>
        </is>
      </c>
    </row>
    <row r="3">
      <c r="A3" s="2" t="inlineStr">
        <is>
          <t>Luvut ilman arvonlisäveroa. Numerot rivillä 3 ovat kuukausien numerot, joihin kaavat viittaavat.</t>
        </is>
      </c>
      <c r="D3" s="35" t="n">
        <v>1</v>
      </c>
      <c r="E3" s="35" t="n">
        <v>2</v>
      </c>
      <c r="F3" s="35" t="n">
        <v>3</v>
      </c>
      <c r="G3" s="35" t="n">
        <v>4</v>
      </c>
      <c r="H3" s="35" t="n">
        <v>5</v>
      </c>
      <c r="I3" s="35" t="n">
        <v>6</v>
      </c>
      <c r="J3" s="35" t="n">
        <v>7</v>
      </c>
      <c r="K3" s="35" t="n">
        <v>8</v>
      </c>
      <c r="L3" s="35" t="n">
        <v>9</v>
      </c>
      <c r="M3" s="35" t="n">
        <v>10</v>
      </c>
      <c r="N3" s="35" t="n">
        <v>11</v>
      </c>
      <c r="O3" s="35" t="n">
        <v>12</v>
      </c>
    </row>
    <row r="4">
      <c r="A4" s="15" t="inlineStr">
        <is>
          <t>Kategoria</t>
        </is>
      </c>
      <c r="B4" s="15" t="inlineStr">
        <is>
          <t>Tyyppi</t>
        </is>
      </c>
      <c r="C4" s="15" t="inlineStr">
        <is>
          <t>Ryhmä</t>
        </is>
      </c>
      <c r="D4" s="15" t="inlineStr">
        <is>
          <t>Tam</t>
        </is>
      </c>
      <c r="E4" s="15" t="inlineStr">
        <is>
          <t>Hel</t>
        </is>
      </c>
      <c r="F4" s="15" t="inlineStr">
        <is>
          <t>Maa</t>
        </is>
      </c>
      <c r="G4" s="15" t="inlineStr">
        <is>
          <t>Huh</t>
        </is>
      </c>
      <c r="H4" s="15" t="inlineStr">
        <is>
          <t>Tou</t>
        </is>
      </c>
      <c r="I4" s="15" t="inlineStr">
        <is>
          <t>Kes</t>
        </is>
      </c>
      <c r="J4" s="15" t="inlineStr">
        <is>
          <t>Hei</t>
        </is>
      </c>
      <c r="K4" s="15" t="inlineStr">
        <is>
          <t>Elo</t>
        </is>
      </c>
      <c r="L4" s="15" t="inlineStr">
        <is>
          <t>Syy</t>
        </is>
      </c>
      <c r="M4" s="15" t="inlineStr">
        <is>
          <t>Lok</t>
        </is>
      </c>
      <c r="N4" s="15" t="inlineStr">
        <is>
          <t>Mar</t>
        </is>
      </c>
      <c r="O4" s="15" t="inlineStr">
        <is>
          <t>Jou</t>
        </is>
      </c>
      <c r="P4" s="15" t="inlineStr">
        <is>
          <t>Yhteensä</t>
        </is>
      </c>
    </row>
    <row r="5">
      <c r="A5" t="str">
        <f>IF(Kategoriat!A5="","",Kategoriat!A5)</f>
        <v>Myyntitulot</v>
      </c>
      <c r="B5" s="2" t="str">
        <f>IF(Kategoriat!B5="","",Kategoriat!B5)</f>
        <v>Tulo</v>
      </c>
      <c r="C5" s="2" t="str">
        <f>IF(Kategoriat!C5="","",Kategoriat!C5)</f>
        <v>Myynti</v>
      </c>
      <c r="D5" s="36">
        <f>IF($A5="","",SUMIFS(Tapahtumat!$K$5:$K$504,Tapahtumat!$D$5:$D$504,$A5,Tapahtumat!$C$5:$C$504,D$3))</f>
        <v>1000</v>
      </c>
      <c r="E5" s="36">
        <f>IF($A5="","",SUMIFS(Tapahtumat!$K$5:$K$504,Tapahtumat!$D$5:$D$504,$A5,Tapahtumat!$C$5:$C$504,E$3))</f>
        <v>0</v>
      </c>
      <c r="F5" s="36">
        <f>IF($A5="","",SUMIFS(Tapahtumat!$K$5:$K$504,Tapahtumat!$D$5:$D$504,$A5,Tapahtumat!$C$5:$C$504,F$3))</f>
        <v>0</v>
      </c>
      <c r="G5" s="36">
        <f>IF($A5="","",SUMIFS(Tapahtumat!$K$5:$K$504,Tapahtumat!$D$5:$D$504,$A5,Tapahtumat!$C$5:$C$504,G$3))</f>
        <v>0</v>
      </c>
      <c r="H5" s="36">
        <f>IF($A5="","",SUMIFS(Tapahtumat!$K$5:$K$504,Tapahtumat!$D$5:$D$504,$A5,Tapahtumat!$C$5:$C$504,H$3))</f>
        <v>0</v>
      </c>
      <c r="I5" s="36">
        <f>IF($A5="","",SUMIFS(Tapahtumat!$K$5:$K$504,Tapahtumat!$D$5:$D$504,$A5,Tapahtumat!$C$5:$C$504,I$3))</f>
        <v>0</v>
      </c>
      <c r="J5" s="36">
        <f>IF($A5="","",SUMIFS(Tapahtumat!$K$5:$K$504,Tapahtumat!$D$5:$D$504,$A5,Tapahtumat!$C$5:$C$504,J$3))</f>
        <v>0</v>
      </c>
      <c r="K5" s="36">
        <f>IF($A5="","",SUMIFS(Tapahtumat!$K$5:$K$504,Tapahtumat!$D$5:$D$504,$A5,Tapahtumat!$C$5:$C$504,K$3))</f>
        <v>0</v>
      </c>
      <c r="L5" s="36">
        <f>IF($A5="","",SUMIFS(Tapahtumat!$K$5:$K$504,Tapahtumat!$D$5:$D$504,$A5,Tapahtumat!$C$5:$C$504,L$3))</f>
        <v>0</v>
      </c>
      <c r="M5" s="36">
        <f>IF($A5="","",SUMIFS(Tapahtumat!$K$5:$K$504,Tapahtumat!$D$5:$D$504,$A5,Tapahtumat!$C$5:$C$504,M$3))</f>
        <v>0</v>
      </c>
      <c r="N5" s="36">
        <f>IF($A5="","",SUMIFS(Tapahtumat!$K$5:$K$504,Tapahtumat!$D$5:$D$504,$A5,Tapahtumat!$C$5:$C$504,N$3))</f>
        <v>0</v>
      </c>
      <c r="O5" s="36">
        <f>IF($A5="","",SUMIFS(Tapahtumat!$K$5:$K$504,Tapahtumat!$D$5:$D$504,$A5,Tapahtumat!$C$5:$C$504,O$3))</f>
        <v>0</v>
      </c>
      <c r="P5" s="37">
        <f>IF($A5="","",SUM(D5:O5))</f>
        <v>1000</v>
      </c>
    </row>
    <row r="6">
      <c r="A6" t="str">
        <f>IF(Kategoriat!A6="","",Kategoriat!A6)</f>
        <v>Muut tuotot</v>
      </c>
      <c r="B6" s="2" t="str">
        <f>IF(Kategoriat!B6="","",Kategoriat!B6)</f>
        <v>Tulo</v>
      </c>
      <c r="C6" s="2" t="str">
        <f>IF(Kategoriat!C6="","",Kategoriat!C6)</f>
        <v>Muut tuotot</v>
      </c>
      <c r="D6" s="36">
        <f>IF($A6="","",SUMIFS(Tapahtumat!$K$5:$K$504,Tapahtumat!$D$5:$D$504,$A6,Tapahtumat!$C$5:$C$504,D$3))</f>
        <v>0</v>
      </c>
      <c r="E6" s="36">
        <f>IF($A6="","",SUMIFS(Tapahtumat!$K$5:$K$504,Tapahtumat!$D$5:$D$504,$A6,Tapahtumat!$C$5:$C$504,E$3))</f>
        <v>0</v>
      </c>
      <c r="F6" s="36">
        <f>IF($A6="","",SUMIFS(Tapahtumat!$K$5:$K$504,Tapahtumat!$D$5:$D$504,$A6,Tapahtumat!$C$5:$C$504,F$3))</f>
        <v>0</v>
      </c>
      <c r="G6" s="36">
        <f>IF($A6="","",SUMIFS(Tapahtumat!$K$5:$K$504,Tapahtumat!$D$5:$D$504,$A6,Tapahtumat!$C$5:$C$504,G$3))</f>
        <v>0</v>
      </c>
      <c r="H6" s="36">
        <f>IF($A6="","",SUMIFS(Tapahtumat!$K$5:$K$504,Tapahtumat!$D$5:$D$504,$A6,Tapahtumat!$C$5:$C$504,H$3))</f>
        <v>0</v>
      </c>
      <c r="I6" s="36">
        <f>IF($A6="","",SUMIFS(Tapahtumat!$K$5:$K$504,Tapahtumat!$D$5:$D$504,$A6,Tapahtumat!$C$5:$C$504,I$3))</f>
        <v>0</v>
      </c>
      <c r="J6" s="36">
        <f>IF($A6="","",SUMIFS(Tapahtumat!$K$5:$K$504,Tapahtumat!$D$5:$D$504,$A6,Tapahtumat!$C$5:$C$504,J$3))</f>
        <v>0</v>
      </c>
      <c r="K6" s="36">
        <f>IF($A6="","",SUMIFS(Tapahtumat!$K$5:$K$504,Tapahtumat!$D$5:$D$504,$A6,Tapahtumat!$C$5:$C$504,K$3))</f>
        <v>0</v>
      </c>
      <c r="L6" s="36">
        <f>IF($A6="","",SUMIFS(Tapahtumat!$K$5:$K$504,Tapahtumat!$D$5:$D$504,$A6,Tapahtumat!$C$5:$C$504,L$3))</f>
        <v>0</v>
      </c>
      <c r="M6" s="36">
        <f>IF($A6="","",SUMIFS(Tapahtumat!$K$5:$K$504,Tapahtumat!$D$5:$D$504,$A6,Tapahtumat!$C$5:$C$504,M$3))</f>
        <v>0</v>
      </c>
      <c r="N6" s="36">
        <f>IF($A6="","",SUMIFS(Tapahtumat!$K$5:$K$504,Tapahtumat!$D$5:$D$504,$A6,Tapahtumat!$C$5:$C$504,N$3))</f>
        <v>0</v>
      </c>
      <c r="O6" s="36">
        <f>IF($A6="","",SUMIFS(Tapahtumat!$K$5:$K$504,Tapahtumat!$D$5:$D$504,$A6,Tapahtumat!$C$5:$C$504,O$3))</f>
        <v>0</v>
      </c>
      <c r="P6" s="37">
        <f>IF($A6="","",SUM(D6:O6))</f>
        <v>0</v>
      </c>
    </row>
    <row r="7">
      <c r="A7" t="str">
        <f>IF(Kategoriat!A7="","",Kategoriat!A7)</f>
        <v>Tavarat ja aineet</v>
      </c>
      <c r="B7" s="2" t="str">
        <f>IF(Kategoriat!B7="","",Kategoriat!B7)</f>
        <v>Meno</v>
      </c>
      <c r="C7" s="2" t="str">
        <f>IF(Kategoriat!C7="","",Kategoriat!C7)</f>
        <v>Ostot</v>
      </c>
      <c r="D7" s="36">
        <f>IF($A7="","",SUMIFS(Tapahtumat!$K$5:$K$504,Tapahtumat!$D$5:$D$504,$A7,Tapahtumat!$C$5:$C$504,D$3))</f>
        <v>0</v>
      </c>
      <c r="E7" s="36">
        <f>IF($A7="","",SUMIFS(Tapahtumat!$K$5:$K$504,Tapahtumat!$D$5:$D$504,$A7,Tapahtumat!$C$5:$C$504,E$3))</f>
        <v>0</v>
      </c>
      <c r="F7" s="36">
        <f>IF($A7="","",SUMIFS(Tapahtumat!$K$5:$K$504,Tapahtumat!$D$5:$D$504,$A7,Tapahtumat!$C$5:$C$504,F$3))</f>
        <v>0</v>
      </c>
      <c r="G7" s="36">
        <f>IF($A7="","",SUMIFS(Tapahtumat!$K$5:$K$504,Tapahtumat!$D$5:$D$504,$A7,Tapahtumat!$C$5:$C$504,G$3))</f>
        <v>0</v>
      </c>
      <c r="H7" s="36">
        <f>IF($A7="","",SUMIFS(Tapahtumat!$K$5:$K$504,Tapahtumat!$D$5:$D$504,$A7,Tapahtumat!$C$5:$C$504,H$3))</f>
        <v>0</v>
      </c>
      <c r="I7" s="36">
        <f>IF($A7="","",SUMIFS(Tapahtumat!$K$5:$K$504,Tapahtumat!$D$5:$D$504,$A7,Tapahtumat!$C$5:$C$504,I$3))</f>
        <v>0</v>
      </c>
      <c r="J7" s="36">
        <f>IF($A7="","",SUMIFS(Tapahtumat!$K$5:$K$504,Tapahtumat!$D$5:$D$504,$A7,Tapahtumat!$C$5:$C$504,J$3))</f>
        <v>0</v>
      </c>
      <c r="K7" s="36">
        <f>IF($A7="","",SUMIFS(Tapahtumat!$K$5:$K$504,Tapahtumat!$D$5:$D$504,$A7,Tapahtumat!$C$5:$C$504,K$3))</f>
        <v>0</v>
      </c>
      <c r="L7" s="36">
        <f>IF($A7="","",SUMIFS(Tapahtumat!$K$5:$K$504,Tapahtumat!$D$5:$D$504,$A7,Tapahtumat!$C$5:$C$504,L$3))</f>
        <v>0</v>
      </c>
      <c r="M7" s="36">
        <f>IF($A7="","",SUMIFS(Tapahtumat!$K$5:$K$504,Tapahtumat!$D$5:$D$504,$A7,Tapahtumat!$C$5:$C$504,M$3))</f>
        <v>0</v>
      </c>
      <c r="N7" s="36">
        <f>IF($A7="","",SUMIFS(Tapahtumat!$K$5:$K$504,Tapahtumat!$D$5:$D$504,$A7,Tapahtumat!$C$5:$C$504,N$3))</f>
        <v>0</v>
      </c>
      <c r="O7" s="36">
        <f>IF($A7="","",SUMIFS(Tapahtumat!$K$5:$K$504,Tapahtumat!$D$5:$D$504,$A7,Tapahtumat!$C$5:$C$504,O$3))</f>
        <v>0</v>
      </c>
      <c r="P7" s="37">
        <f>IF($A7="","",SUM(D7:O7))</f>
        <v>0</v>
      </c>
    </row>
    <row r="8">
      <c r="A8" t="str">
        <f>IF(Kategoriat!A8="","",Kategoriat!A8)</f>
        <v>Alihankinta</v>
      </c>
      <c r="B8" s="2" t="str">
        <f>IF(Kategoriat!B8="","",Kategoriat!B8)</f>
        <v>Meno</v>
      </c>
      <c r="C8" s="2" t="str">
        <f>IF(Kategoriat!C8="","",Kategoriat!C8)</f>
        <v>Ostot</v>
      </c>
      <c r="D8" s="36">
        <f>IF($A8="","",SUMIFS(Tapahtumat!$K$5:$K$504,Tapahtumat!$D$5:$D$504,$A8,Tapahtumat!$C$5:$C$504,D$3))</f>
        <v>0</v>
      </c>
      <c r="E8" s="36">
        <f>IF($A8="","",SUMIFS(Tapahtumat!$K$5:$K$504,Tapahtumat!$D$5:$D$504,$A8,Tapahtumat!$C$5:$C$504,E$3))</f>
        <v>0</v>
      </c>
      <c r="F8" s="36">
        <f>IF($A8="","",SUMIFS(Tapahtumat!$K$5:$K$504,Tapahtumat!$D$5:$D$504,$A8,Tapahtumat!$C$5:$C$504,F$3))</f>
        <v>0</v>
      </c>
      <c r="G8" s="36">
        <f>IF($A8="","",SUMIFS(Tapahtumat!$K$5:$K$504,Tapahtumat!$D$5:$D$504,$A8,Tapahtumat!$C$5:$C$504,G$3))</f>
        <v>0</v>
      </c>
      <c r="H8" s="36">
        <f>IF($A8="","",SUMIFS(Tapahtumat!$K$5:$K$504,Tapahtumat!$D$5:$D$504,$A8,Tapahtumat!$C$5:$C$504,H$3))</f>
        <v>0</v>
      </c>
      <c r="I8" s="36">
        <f>IF($A8="","",SUMIFS(Tapahtumat!$K$5:$K$504,Tapahtumat!$D$5:$D$504,$A8,Tapahtumat!$C$5:$C$504,I$3))</f>
        <v>0</v>
      </c>
      <c r="J8" s="36">
        <f>IF($A8="","",SUMIFS(Tapahtumat!$K$5:$K$504,Tapahtumat!$D$5:$D$504,$A8,Tapahtumat!$C$5:$C$504,J$3))</f>
        <v>0</v>
      </c>
      <c r="K8" s="36">
        <f>IF($A8="","",SUMIFS(Tapahtumat!$K$5:$K$504,Tapahtumat!$D$5:$D$504,$A8,Tapahtumat!$C$5:$C$504,K$3))</f>
        <v>0</v>
      </c>
      <c r="L8" s="36">
        <f>IF($A8="","",SUMIFS(Tapahtumat!$K$5:$K$504,Tapahtumat!$D$5:$D$504,$A8,Tapahtumat!$C$5:$C$504,L$3))</f>
        <v>0</v>
      </c>
      <c r="M8" s="36">
        <f>IF($A8="","",SUMIFS(Tapahtumat!$K$5:$K$504,Tapahtumat!$D$5:$D$504,$A8,Tapahtumat!$C$5:$C$504,M$3))</f>
        <v>0</v>
      </c>
      <c r="N8" s="36">
        <f>IF($A8="","",SUMIFS(Tapahtumat!$K$5:$K$504,Tapahtumat!$D$5:$D$504,$A8,Tapahtumat!$C$5:$C$504,N$3))</f>
        <v>0</v>
      </c>
      <c r="O8" s="36">
        <f>IF($A8="","",SUMIFS(Tapahtumat!$K$5:$K$504,Tapahtumat!$D$5:$D$504,$A8,Tapahtumat!$C$5:$C$504,O$3))</f>
        <v>0</v>
      </c>
      <c r="P8" s="37">
        <f>IF($A8="","",SUM(D8:O8))</f>
        <v>0</v>
      </c>
    </row>
    <row r="9">
      <c r="A9" t="str">
        <f>IF(Kategoriat!A9="","",Kategoriat!A9)</f>
        <v>Palkat ja sivukulut</v>
      </c>
      <c r="B9" s="2" t="str">
        <f>IF(Kategoriat!B9="","",Kategoriat!B9)</f>
        <v>Meno</v>
      </c>
      <c r="C9" s="2" t="str">
        <f>IF(Kategoriat!C9="","",Kategoriat!C9)</f>
        <v>Palkat</v>
      </c>
      <c r="D9" s="36">
        <f>IF($A9="","",SUMIFS(Tapahtumat!$K$5:$K$504,Tapahtumat!$D$5:$D$504,$A9,Tapahtumat!$C$5:$C$504,D$3))</f>
        <v>0</v>
      </c>
      <c r="E9" s="36">
        <f>IF($A9="","",SUMIFS(Tapahtumat!$K$5:$K$504,Tapahtumat!$D$5:$D$504,$A9,Tapahtumat!$C$5:$C$504,E$3))</f>
        <v>0</v>
      </c>
      <c r="F9" s="36">
        <f>IF($A9="","",SUMIFS(Tapahtumat!$K$5:$K$504,Tapahtumat!$D$5:$D$504,$A9,Tapahtumat!$C$5:$C$504,F$3))</f>
        <v>0</v>
      </c>
      <c r="G9" s="36">
        <f>IF($A9="","",SUMIFS(Tapahtumat!$K$5:$K$504,Tapahtumat!$D$5:$D$504,$A9,Tapahtumat!$C$5:$C$504,G$3))</f>
        <v>0</v>
      </c>
      <c r="H9" s="36">
        <f>IF($A9="","",SUMIFS(Tapahtumat!$K$5:$K$504,Tapahtumat!$D$5:$D$504,$A9,Tapahtumat!$C$5:$C$504,H$3))</f>
        <v>0</v>
      </c>
      <c r="I9" s="36">
        <f>IF($A9="","",SUMIFS(Tapahtumat!$K$5:$K$504,Tapahtumat!$D$5:$D$504,$A9,Tapahtumat!$C$5:$C$504,I$3))</f>
        <v>0</v>
      </c>
      <c r="J9" s="36">
        <f>IF($A9="","",SUMIFS(Tapahtumat!$K$5:$K$504,Tapahtumat!$D$5:$D$504,$A9,Tapahtumat!$C$5:$C$504,J$3))</f>
        <v>0</v>
      </c>
      <c r="K9" s="36">
        <f>IF($A9="","",SUMIFS(Tapahtumat!$K$5:$K$504,Tapahtumat!$D$5:$D$504,$A9,Tapahtumat!$C$5:$C$504,K$3))</f>
        <v>0</v>
      </c>
      <c r="L9" s="36">
        <f>IF($A9="","",SUMIFS(Tapahtumat!$K$5:$K$504,Tapahtumat!$D$5:$D$504,$A9,Tapahtumat!$C$5:$C$504,L$3))</f>
        <v>0</v>
      </c>
      <c r="M9" s="36">
        <f>IF($A9="","",SUMIFS(Tapahtumat!$K$5:$K$504,Tapahtumat!$D$5:$D$504,$A9,Tapahtumat!$C$5:$C$504,M$3))</f>
        <v>0</v>
      </c>
      <c r="N9" s="36">
        <f>IF($A9="","",SUMIFS(Tapahtumat!$K$5:$K$504,Tapahtumat!$D$5:$D$504,$A9,Tapahtumat!$C$5:$C$504,N$3))</f>
        <v>0</v>
      </c>
      <c r="O9" s="36">
        <f>IF($A9="","",SUMIFS(Tapahtumat!$K$5:$K$504,Tapahtumat!$D$5:$D$504,$A9,Tapahtumat!$C$5:$C$504,O$3))</f>
        <v>0</v>
      </c>
      <c r="P9" s="37">
        <f>IF($A9="","",SUM(D9:O9))</f>
        <v>0</v>
      </c>
    </row>
    <row r="10">
      <c r="A10" t="str">
        <f>IF(Kategoriat!A10="","",Kategoriat!A10)</f>
        <v>Toimitilan vuokra</v>
      </c>
      <c r="B10" s="2" t="str">
        <f>IF(Kategoriat!B10="","",Kategoriat!B10)</f>
        <v>Meno</v>
      </c>
      <c r="C10" s="2" t="str">
        <f>IF(Kategoriat!C10="","",Kategoriat!C10)</f>
        <v>Vuokrat</v>
      </c>
      <c r="D10" s="36">
        <f>IF($A10="","",SUMIFS(Tapahtumat!$K$5:$K$504,Tapahtumat!$D$5:$D$504,$A10,Tapahtumat!$C$5:$C$504,D$3))</f>
        <v>0</v>
      </c>
      <c r="E10" s="36">
        <f>IF($A10="","",SUMIFS(Tapahtumat!$K$5:$K$504,Tapahtumat!$D$5:$D$504,$A10,Tapahtumat!$C$5:$C$504,E$3))</f>
        <v>0</v>
      </c>
      <c r="F10" s="36">
        <f>IF($A10="","",SUMIFS(Tapahtumat!$K$5:$K$504,Tapahtumat!$D$5:$D$504,$A10,Tapahtumat!$C$5:$C$504,F$3))</f>
        <v>0</v>
      </c>
      <c r="G10" s="36">
        <f>IF($A10="","",SUMIFS(Tapahtumat!$K$5:$K$504,Tapahtumat!$D$5:$D$504,$A10,Tapahtumat!$C$5:$C$504,G$3))</f>
        <v>0</v>
      </c>
      <c r="H10" s="36">
        <f>IF($A10="","",SUMIFS(Tapahtumat!$K$5:$K$504,Tapahtumat!$D$5:$D$504,$A10,Tapahtumat!$C$5:$C$504,H$3))</f>
        <v>0</v>
      </c>
      <c r="I10" s="36">
        <f>IF($A10="","",SUMIFS(Tapahtumat!$K$5:$K$504,Tapahtumat!$D$5:$D$504,$A10,Tapahtumat!$C$5:$C$504,I$3))</f>
        <v>0</v>
      </c>
      <c r="J10" s="36">
        <f>IF($A10="","",SUMIFS(Tapahtumat!$K$5:$K$504,Tapahtumat!$D$5:$D$504,$A10,Tapahtumat!$C$5:$C$504,J$3))</f>
        <v>0</v>
      </c>
      <c r="K10" s="36">
        <f>IF($A10="","",SUMIFS(Tapahtumat!$K$5:$K$504,Tapahtumat!$D$5:$D$504,$A10,Tapahtumat!$C$5:$C$504,K$3))</f>
        <v>0</v>
      </c>
      <c r="L10" s="36">
        <f>IF($A10="","",SUMIFS(Tapahtumat!$K$5:$K$504,Tapahtumat!$D$5:$D$504,$A10,Tapahtumat!$C$5:$C$504,L$3))</f>
        <v>0</v>
      </c>
      <c r="M10" s="36">
        <f>IF($A10="","",SUMIFS(Tapahtumat!$K$5:$K$504,Tapahtumat!$D$5:$D$504,$A10,Tapahtumat!$C$5:$C$504,M$3))</f>
        <v>0</v>
      </c>
      <c r="N10" s="36">
        <f>IF($A10="","",SUMIFS(Tapahtumat!$K$5:$K$504,Tapahtumat!$D$5:$D$504,$A10,Tapahtumat!$C$5:$C$504,N$3))</f>
        <v>0</v>
      </c>
      <c r="O10" s="36">
        <f>IF($A10="","",SUMIFS(Tapahtumat!$K$5:$K$504,Tapahtumat!$D$5:$D$504,$A10,Tapahtumat!$C$5:$C$504,O$3))</f>
        <v>0</v>
      </c>
      <c r="P10" s="37">
        <f>IF($A10="","",SUM(D10:O10))</f>
        <v>0</v>
      </c>
    </row>
    <row r="11">
      <c r="A11" t="str">
        <f>IF(Kategoriat!A11="","",Kategoriat!A11)</f>
        <v>Pienhankinnat</v>
      </c>
      <c r="B11" s="2" t="str">
        <f>IF(Kategoriat!B11="","",Kategoriat!B11)</f>
        <v>Meno</v>
      </c>
      <c r="C11" s="2" t="str">
        <f>IF(Kategoriat!C11="","",Kategoriat!C11)</f>
        <v>Muut kulut</v>
      </c>
      <c r="D11" s="36">
        <f>IF($A11="","",SUMIFS(Tapahtumat!$K$5:$K$504,Tapahtumat!$D$5:$D$504,$A11,Tapahtumat!$C$5:$C$504,D$3))</f>
        <v>0</v>
      </c>
      <c r="E11" s="36">
        <f>IF($A11="","",SUMIFS(Tapahtumat!$K$5:$K$504,Tapahtumat!$D$5:$D$504,$A11,Tapahtumat!$C$5:$C$504,E$3))</f>
        <v>0</v>
      </c>
      <c r="F11" s="36">
        <f>IF($A11="","",SUMIFS(Tapahtumat!$K$5:$K$504,Tapahtumat!$D$5:$D$504,$A11,Tapahtumat!$C$5:$C$504,F$3))</f>
        <v>0</v>
      </c>
      <c r="G11" s="36">
        <f>IF($A11="","",SUMIFS(Tapahtumat!$K$5:$K$504,Tapahtumat!$D$5:$D$504,$A11,Tapahtumat!$C$5:$C$504,G$3))</f>
        <v>0</v>
      </c>
      <c r="H11" s="36">
        <f>IF($A11="","",SUMIFS(Tapahtumat!$K$5:$K$504,Tapahtumat!$D$5:$D$504,$A11,Tapahtumat!$C$5:$C$504,H$3))</f>
        <v>0</v>
      </c>
      <c r="I11" s="36">
        <f>IF($A11="","",SUMIFS(Tapahtumat!$K$5:$K$504,Tapahtumat!$D$5:$D$504,$A11,Tapahtumat!$C$5:$C$504,I$3))</f>
        <v>0</v>
      </c>
      <c r="J11" s="36">
        <f>IF($A11="","",SUMIFS(Tapahtumat!$K$5:$K$504,Tapahtumat!$D$5:$D$504,$A11,Tapahtumat!$C$5:$C$504,J$3))</f>
        <v>0</v>
      </c>
      <c r="K11" s="36">
        <f>IF($A11="","",SUMIFS(Tapahtumat!$K$5:$K$504,Tapahtumat!$D$5:$D$504,$A11,Tapahtumat!$C$5:$C$504,K$3))</f>
        <v>0</v>
      </c>
      <c r="L11" s="36">
        <f>IF($A11="","",SUMIFS(Tapahtumat!$K$5:$K$504,Tapahtumat!$D$5:$D$504,$A11,Tapahtumat!$C$5:$C$504,L$3))</f>
        <v>0</v>
      </c>
      <c r="M11" s="36">
        <f>IF($A11="","",SUMIFS(Tapahtumat!$K$5:$K$504,Tapahtumat!$D$5:$D$504,$A11,Tapahtumat!$C$5:$C$504,M$3))</f>
        <v>0</v>
      </c>
      <c r="N11" s="36">
        <f>IF($A11="","",SUMIFS(Tapahtumat!$K$5:$K$504,Tapahtumat!$D$5:$D$504,$A11,Tapahtumat!$C$5:$C$504,N$3))</f>
        <v>0</v>
      </c>
      <c r="O11" s="36">
        <f>IF($A11="","",SUMIFS(Tapahtumat!$K$5:$K$504,Tapahtumat!$D$5:$D$504,$A11,Tapahtumat!$C$5:$C$504,O$3))</f>
        <v>0</v>
      </c>
      <c r="P11" s="37">
        <f>IF($A11="","",SUM(D11:O11))</f>
        <v>0</v>
      </c>
    </row>
    <row r="12">
      <c r="A12" t="str">
        <f>IF(Kategoriat!A12="","",Kategoriat!A12)</f>
        <v>Puhelin ja internet</v>
      </c>
      <c r="B12" s="2" t="str">
        <f>IF(Kategoriat!B12="","",Kategoriat!B12)</f>
        <v>Meno</v>
      </c>
      <c r="C12" s="2" t="str">
        <f>IF(Kategoriat!C12="","",Kategoriat!C12)</f>
        <v>Muut kulut</v>
      </c>
      <c r="D12" s="36">
        <f>IF($A12="","",SUMIFS(Tapahtumat!$K$5:$K$504,Tapahtumat!$D$5:$D$504,$A12,Tapahtumat!$C$5:$C$504,D$3))</f>
        <v>0</v>
      </c>
      <c r="E12" s="36">
        <f>IF($A12="","",SUMIFS(Tapahtumat!$K$5:$K$504,Tapahtumat!$D$5:$D$504,$A12,Tapahtumat!$C$5:$C$504,E$3))</f>
        <v>0</v>
      </c>
      <c r="F12" s="36">
        <f>IF($A12="","",SUMIFS(Tapahtumat!$K$5:$K$504,Tapahtumat!$D$5:$D$504,$A12,Tapahtumat!$C$5:$C$504,F$3))</f>
        <v>0</v>
      </c>
      <c r="G12" s="36">
        <f>IF($A12="","",SUMIFS(Tapahtumat!$K$5:$K$504,Tapahtumat!$D$5:$D$504,$A12,Tapahtumat!$C$5:$C$504,G$3))</f>
        <v>0</v>
      </c>
      <c r="H12" s="36">
        <f>IF($A12="","",SUMIFS(Tapahtumat!$K$5:$K$504,Tapahtumat!$D$5:$D$504,$A12,Tapahtumat!$C$5:$C$504,H$3))</f>
        <v>0</v>
      </c>
      <c r="I12" s="36">
        <f>IF($A12="","",SUMIFS(Tapahtumat!$K$5:$K$504,Tapahtumat!$D$5:$D$504,$A12,Tapahtumat!$C$5:$C$504,I$3))</f>
        <v>0</v>
      </c>
      <c r="J12" s="36">
        <f>IF($A12="","",SUMIFS(Tapahtumat!$K$5:$K$504,Tapahtumat!$D$5:$D$504,$A12,Tapahtumat!$C$5:$C$504,J$3))</f>
        <v>0</v>
      </c>
      <c r="K12" s="36">
        <f>IF($A12="","",SUMIFS(Tapahtumat!$K$5:$K$504,Tapahtumat!$D$5:$D$504,$A12,Tapahtumat!$C$5:$C$504,K$3))</f>
        <v>0</v>
      </c>
      <c r="L12" s="36">
        <f>IF($A12="","",SUMIFS(Tapahtumat!$K$5:$K$504,Tapahtumat!$D$5:$D$504,$A12,Tapahtumat!$C$5:$C$504,L$3))</f>
        <v>0</v>
      </c>
      <c r="M12" s="36">
        <f>IF($A12="","",SUMIFS(Tapahtumat!$K$5:$K$504,Tapahtumat!$D$5:$D$504,$A12,Tapahtumat!$C$5:$C$504,M$3))</f>
        <v>0</v>
      </c>
      <c r="N12" s="36">
        <f>IF($A12="","",SUMIFS(Tapahtumat!$K$5:$K$504,Tapahtumat!$D$5:$D$504,$A12,Tapahtumat!$C$5:$C$504,N$3))</f>
        <v>0</v>
      </c>
      <c r="O12" s="36">
        <f>IF($A12="","",SUMIFS(Tapahtumat!$K$5:$K$504,Tapahtumat!$D$5:$D$504,$A12,Tapahtumat!$C$5:$C$504,O$3))</f>
        <v>0</v>
      </c>
      <c r="P12" s="37">
        <f>IF($A12="","",SUM(D12:O12))</f>
        <v>0</v>
      </c>
    </row>
    <row r="13">
      <c r="A13" t="str">
        <f>IF(Kategoriat!A13="","",Kategoriat!A13)</f>
        <v>Ohjelmistot ja palvelut</v>
      </c>
      <c r="B13" s="2" t="str">
        <f>IF(Kategoriat!B13="","",Kategoriat!B13)</f>
        <v>Meno</v>
      </c>
      <c r="C13" s="2" t="str">
        <f>IF(Kategoriat!C13="","",Kategoriat!C13)</f>
        <v>Muut kulut</v>
      </c>
      <c r="D13" s="36">
        <f>IF($A13="","",SUMIFS(Tapahtumat!$K$5:$K$504,Tapahtumat!$D$5:$D$504,$A13,Tapahtumat!$C$5:$C$504,D$3))</f>
        <v>20</v>
      </c>
      <c r="E13" s="36">
        <f>IF($A13="","",SUMIFS(Tapahtumat!$K$5:$K$504,Tapahtumat!$D$5:$D$504,$A13,Tapahtumat!$C$5:$C$504,E$3))</f>
        <v>0</v>
      </c>
      <c r="F13" s="36">
        <f>IF($A13="","",SUMIFS(Tapahtumat!$K$5:$K$504,Tapahtumat!$D$5:$D$504,$A13,Tapahtumat!$C$5:$C$504,F$3))</f>
        <v>0</v>
      </c>
      <c r="G13" s="36">
        <f>IF($A13="","",SUMIFS(Tapahtumat!$K$5:$K$504,Tapahtumat!$D$5:$D$504,$A13,Tapahtumat!$C$5:$C$504,G$3))</f>
        <v>0</v>
      </c>
      <c r="H13" s="36">
        <f>IF($A13="","",SUMIFS(Tapahtumat!$K$5:$K$504,Tapahtumat!$D$5:$D$504,$A13,Tapahtumat!$C$5:$C$504,H$3))</f>
        <v>0</v>
      </c>
      <c r="I13" s="36">
        <f>IF($A13="","",SUMIFS(Tapahtumat!$K$5:$K$504,Tapahtumat!$D$5:$D$504,$A13,Tapahtumat!$C$5:$C$504,I$3))</f>
        <v>0</v>
      </c>
      <c r="J13" s="36">
        <f>IF($A13="","",SUMIFS(Tapahtumat!$K$5:$K$504,Tapahtumat!$D$5:$D$504,$A13,Tapahtumat!$C$5:$C$504,J$3))</f>
        <v>0</v>
      </c>
      <c r="K13" s="36">
        <f>IF($A13="","",SUMIFS(Tapahtumat!$K$5:$K$504,Tapahtumat!$D$5:$D$504,$A13,Tapahtumat!$C$5:$C$504,K$3))</f>
        <v>0</v>
      </c>
      <c r="L13" s="36">
        <f>IF($A13="","",SUMIFS(Tapahtumat!$K$5:$K$504,Tapahtumat!$D$5:$D$504,$A13,Tapahtumat!$C$5:$C$504,L$3))</f>
        <v>0</v>
      </c>
      <c r="M13" s="36">
        <f>IF($A13="","",SUMIFS(Tapahtumat!$K$5:$K$504,Tapahtumat!$D$5:$D$504,$A13,Tapahtumat!$C$5:$C$504,M$3))</f>
        <v>0</v>
      </c>
      <c r="N13" s="36">
        <f>IF($A13="","",SUMIFS(Tapahtumat!$K$5:$K$504,Tapahtumat!$D$5:$D$504,$A13,Tapahtumat!$C$5:$C$504,N$3))</f>
        <v>0</v>
      </c>
      <c r="O13" s="36">
        <f>IF($A13="","",SUMIFS(Tapahtumat!$K$5:$K$504,Tapahtumat!$D$5:$D$504,$A13,Tapahtumat!$C$5:$C$504,O$3))</f>
        <v>0</v>
      </c>
      <c r="P13" s="37">
        <f>IF($A13="","",SUM(D13:O13))</f>
        <v>20</v>
      </c>
    </row>
    <row r="14">
      <c r="A14" t="str">
        <f>IF(Kategoriat!A14="","",Kategoriat!A14)</f>
        <v>Markkinointi</v>
      </c>
      <c r="B14" s="2" t="str">
        <f>IF(Kategoriat!B14="","",Kategoriat!B14)</f>
        <v>Meno</v>
      </c>
      <c r="C14" s="2" t="str">
        <f>IF(Kategoriat!C14="","",Kategoriat!C14)</f>
        <v>Muut kulut</v>
      </c>
      <c r="D14" s="36">
        <f>IF($A14="","",SUMIFS(Tapahtumat!$K$5:$K$504,Tapahtumat!$D$5:$D$504,$A14,Tapahtumat!$C$5:$C$504,D$3))</f>
        <v>0</v>
      </c>
      <c r="E14" s="36">
        <f>IF($A14="","",SUMIFS(Tapahtumat!$K$5:$K$504,Tapahtumat!$D$5:$D$504,$A14,Tapahtumat!$C$5:$C$504,E$3))</f>
        <v>0</v>
      </c>
      <c r="F14" s="36">
        <f>IF($A14="","",SUMIFS(Tapahtumat!$K$5:$K$504,Tapahtumat!$D$5:$D$504,$A14,Tapahtumat!$C$5:$C$504,F$3))</f>
        <v>0</v>
      </c>
      <c r="G14" s="36">
        <f>IF($A14="","",SUMIFS(Tapahtumat!$K$5:$K$504,Tapahtumat!$D$5:$D$504,$A14,Tapahtumat!$C$5:$C$504,G$3))</f>
        <v>0</v>
      </c>
      <c r="H14" s="36">
        <f>IF($A14="","",SUMIFS(Tapahtumat!$K$5:$K$504,Tapahtumat!$D$5:$D$504,$A14,Tapahtumat!$C$5:$C$504,H$3))</f>
        <v>0</v>
      </c>
      <c r="I14" s="36">
        <f>IF($A14="","",SUMIFS(Tapahtumat!$K$5:$K$504,Tapahtumat!$D$5:$D$504,$A14,Tapahtumat!$C$5:$C$504,I$3))</f>
        <v>0</v>
      </c>
      <c r="J14" s="36">
        <f>IF($A14="","",SUMIFS(Tapahtumat!$K$5:$K$504,Tapahtumat!$D$5:$D$504,$A14,Tapahtumat!$C$5:$C$504,J$3))</f>
        <v>0</v>
      </c>
      <c r="K14" s="36">
        <f>IF($A14="","",SUMIFS(Tapahtumat!$K$5:$K$504,Tapahtumat!$D$5:$D$504,$A14,Tapahtumat!$C$5:$C$504,K$3))</f>
        <v>0</v>
      </c>
      <c r="L14" s="36">
        <f>IF($A14="","",SUMIFS(Tapahtumat!$K$5:$K$504,Tapahtumat!$D$5:$D$504,$A14,Tapahtumat!$C$5:$C$504,L$3))</f>
        <v>0</v>
      </c>
      <c r="M14" s="36">
        <f>IF($A14="","",SUMIFS(Tapahtumat!$K$5:$K$504,Tapahtumat!$D$5:$D$504,$A14,Tapahtumat!$C$5:$C$504,M$3))</f>
        <v>0</v>
      </c>
      <c r="N14" s="36">
        <f>IF($A14="","",SUMIFS(Tapahtumat!$K$5:$K$504,Tapahtumat!$D$5:$D$504,$A14,Tapahtumat!$C$5:$C$504,N$3))</f>
        <v>0</v>
      </c>
      <c r="O14" s="36">
        <f>IF($A14="","",SUMIFS(Tapahtumat!$K$5:$K$504,Tapahtumat!$D$5:$D$504,$A14,Tapahtumat!$C$5:$C$504,O$3))</f>
        <v>0</v>
      </c>
      <c r="P14" s="37">
        <f>IF($A14="","",SUM(D14:O14))</f>
        <v>0</v>
      </c>
    </row>
    <row r="15">
      <c r="A15" t="str">
        <f>IF(Kategoriat!A15="","",Kategoriat!A15)</f>
        <v>Matkakulut</v>
      </c>
      <c r="B15" s="2" t="str">
        <f>IF(Kategoriat!B15="","",Kategoriat!B15)</f>
        <v>Meno</v>
      </c>
      <c r="C15" s="2" t="str">
        <f>IF(Kategoriat!C15="","",Kategoriat!C15)</f>
        <v>Muut kulut</v>
      </c>
      <c r="D15" s="36">
        <f>IF($A15="","",SUMIFS(Tapahtumat!$K$5:$K$504,Tapahtumat!$D$5:$D$504,$A15,Tapahtumat!$C$5:$C$504,D$3))</f>
        <v>0</v>
      </c>
      <c r="E15" s="36">
        <f>IF($A15="","",SUMIFS(Tapahtumat!$K$5:$K$504,Tapahtumat!$D$5:$D$504,$A15,Tapahtumat!$C$5:$C$504,E$3))</f>
        <v>0</v>
      </c>
      <c r="F15" s="36">
        <f>IF($A15="","",SUMIFS(Tapahtumat!$K$5:$K$504,Tapahtumat!$D$5:$D$504,$A15,Tapahtumat!$C$5:$C$504,F$3))</f>
        <v>0</v>
      </c>
      <c r="G15" s="36">
        <f>IF($A15="","",SUMIFS(Tapahtumat!$K$5:$K$504,Tapahtumat!$D$5:$D$504,$A15,Tapahtumat!$C$5:$C$504,G$3))</f>
        <v>0</v>
      </c>
      <c r="H15" s="36">
        <f>IF($A15="","",SUMIFS(Tapahtumat!$K$5:$K$504,Tapahtumat!$D$5:$D$504,$A15,Tapahtumat!$C$5:$C$504,H$3))</f>
        <v>0</v>
      </c>
      <c r="I15" s="36">
        <f>IF($A15="","",SUMIFS(Tapahtumat!$K$5:$K$504,Tapahtumat!$D$5:$D$504,$A15,Tapahtumat!$C$5:$C$504,I$3))</f>
        <v>0</v>
      </c>
      <c r="J15" s="36">
        <f>IF($A15="","",SUMIFS(Tapahtumat!$K$5:$K$504,Tapahtumat!$D$5:$D$504,$A15,Tapahtumat!$C$5:$C$504,J$3))</f>
        <v>0</v>
      </c>
      <c r="K15" s="36">
        <f>IF($A15="","",SUMIFS(Tapahtumat!$K$5:$K$504,Tapahtumat!$D$5:$D$504,$A15,Tapahtumat!$C$5:$C$504,K$3))</f>
        <v>0</v>
      </c>
      <c r="L15" s="36">
        <f>IF($A15="","",SUMIFS(Tapahtumat!$K$5:$K$504,Tapahtumat!$D$5:$D$504,$A15,Tapahtumat!$C$5:$C$504,L$3))</f>
        <v>0</v>
      </c>
      <c r="M15" s="36">
        <f>IF($A15="","",SUMIFS(Tapahtumat!$K$5:$K$504,Tapahtumat!$D$5:$D$504,$A15,Tapahtumat!$C$5:$C$504,M$3))</f>
        <v>0</v>
      </c>
      <c r="N15" s="36">
        <f>IF($A15="","",SUMIFS(Tapahtumat!$K$5:$K$504,Tapahtumat!$D$5:$D$504,$A15,Tapahtumat!$C$5:$C$504,N$3))</f>
        <v>0</v>
      </c>
      <c r="O15" s="36">
        <f>IF($A15="","",SUMIFS(Tapahtumat!$K$5:$K$504,Tapahtumat!$D$5:$D$504,$A15,Tapahtumat!$C$5:$C$504,O$3))</f>
        <v>0</v>
      </c>
      <c r="P15" s="37">
        <f>IF($A15="","",SUM(D15:O15))</f>
        <v>0</v>
      </c>
    </row>
    <row r="16">
      <c r="A16" t="str">
        <f>IF(Kategoriat!A16="","",Kategoriat!A16)</f>
        <v>Auton kulut</v>
      </c>
      <c r="B16" s="2" t="str">
        <f>IF(Kategoriat!B16="","",Kategoriat!B16)</f>
        <v>Meno</v>
      </c>
      <c r="C16" s="2" t="str">
        <f>IF(Kategoriat!C16="","",Kategoriat!C16)</f>
        <v>Muut kulut</v>
      </c>
      <c r="D16" s="36">
        <f>IF($A16="","",SUMIFS(Tapahtumat!$K$5:$K$504,Tapahtumat!$D$5:$D$504,$A16,Tapahtumat!$C$5:$C$504,D$3))</f>
        <v>0</v>
      </c>
      <c r="E16" s="36">
        <f>IF($A16="","",SUMIFS(Tapahtumat!$K$5:$K$504,Tapahtumat!$D$5:$D$504,$A16,Tapahtumat!$C$5:$C$504,E$3))</f>
        <v>0</v>
      </c>
      <c r="F16" s="36">
        <f>IF($A16="","",SUMIFS(Tapahtumat!$K$5:$K$504,Tapahtumat!$D$5:$D$504,$A16,Tapahtumat!$C$5:$C$504,F$3))</f>
        <v>0</v>
      </c>
      <c r="G16" s="36">
        <f>IF($A16="","",SUMIFS(Tapahtumat!$K$5:$K$504,Tapahtumat!$D$5:$D$504,$A16,Tapahtumat!$C$5:$C$504,G$3))</f>
        <v>0</v>
      </c>
      <c r="H16" s="36">
        <f>IF($A16="","",SUMIFS(Tapahtumat!$K$5:$K$504,Tapahtumat!$D$5:$D$504,$A16,Tapahtumat!$C$5:$C$504,H$3))</f>
        <v>0</v>
      </c>
      <c r="I16" s="36">
        <f>IF($A16="","",SUMIFS(Tapahtumat!$K$5:$K$504,Tapahtumat!$D$5:$D$504,$A16,Tapahtumat!$C$5:$C$504,I$3))</f>
        <v>0</v>
      </c>
      <c r="J16" s="36">
        <f>IF($A16="","",SUMIFS(Tapahtumat!$K$5:$K$504,Tapahtumat!$D$5:$D$504,$A16,Tapahtumat!$C$5:$C$504,J$3))</f>
        <v>0</v>
      </c>
      <c r="K16" s="36">
        <f>IF($A16="","",SUMIFS(Tapahtumat!$K$5:$K$504,Tapahtumat!$D$5:$D$504,$A16,Tapahtumat!$C$5:$C$504,K$3))</f>
        <v>0</v>
      </c>
      <c r="L16" s="36">
        <f>IF($A16="","",SUMIFS(Tapahtumat!$K$5:$K$504,Tapahtumat!$D$5:$D$504,$A16,Tapahtumat!$C$5:$C$504,L$3))</f>
        <v>0</v>
      </c>
      <c r="M16" s="36">
        <f>IF($A16="","",SUMIFS(Tapahtumat!$K$5:$K$504,Tapahtumat!$D$5:$D$504,$A16,Tapahtumat!$C$5:$C$504,M$3))</f>
        <v>0</v>
      </c>
      <c r="N16" s="36">
        <f>IF($A16="","",SUMIFS(Tapahtumat!$K$5:$K$504,Tapahtumat!$D$5:$D$504,$A16,Tapahtumat!$C$5:$C$504,N$3))</f>
        <v>0</v>
      </c>
      <c r="O16" s="36">
        <f>IF($A16="","",SUMIFS(Tapahtumat!$K$5:$K$504,Tapahtumat!$D$5:$D$504,$A16,Tapahtumat!$C$5:$C$504,O$3))</f>
        <v>0</v>
      </c>
      <c r="P16" s="37">
        <f>IF($A16="","",SUM(D16:O16))</f>
        <v>0</v>
      </c>
    </row>
    <row r="17">
      <c r="A17" t="str">
        <f>IF(Kategoriat!A17="","",Kategoriat!A17)</f>
        <v>Vakuutukset</v>
      </c>
      <c r="B17" s="2" t="str">
        <f>IF(Kategoriat!B17="","",Kategoriat!B17)</f>
        <v>Meno</v>
      </c>
      <c r="C17" s="2" t="str">
        <f>IF(Kategoriat!C17="","",Kategoriat!C17)</f>
        <v>Muut kulut</v>
      </c>
      <c r="D17" s="36">
        <f>IF($A17="","",SUMIFS(Tapahtumat!$K$5:$K$504,Tapahtumat!$D$5:$D$504,$A17,Tapahtumat!$C$5:$C$504,D$3))</f>
        <v>0</v>
      </c>
      <c r="E17" s="36">
        <f>IF($A17="","",SUMIFS(Tapahtumat!$K$5:$K$504,Tapahtumat!$D$5:$D$504,$A17,Tapahtumat!$C$5:$C$504,E$3))</f>
        <v>0</v>
      </c>
      <c r="F17" s="36">
        <f>IF($A17="","",SUMIFS(Tapahtumat!$K$5:$K$504,Tapahtumat!$D$5:$D$504,$A17,Tapahtumat!$C$5:$C$504,F$3))</f>
        <v>0</v>
      </c>
      <c r="G17" s="36">
        <f>IF($A17="","",SUMIFS(Tapahtumat!$K$5:$K$504,Tapahtumat!$D$5:$D$504,$A17,Tapahtumat!$C$5:$C$504,G$3))</f>
        <v>0</v>
      </c>
      <c r="H17" s="36">
        <f>IF($A17="","",SUMIFS(Tapahtumat!$K$5:$K$504,Tapahtumat!$D$5:$D$504,$A17,Tapahtumat!$C$5:$C$504,H$3))</f>
        <v>0</v>
      </c>
      <c r="I17" s="36">
        <f>IF($A17="","",SUMIFS(Tapahtumat!$K$5:$K$504,Tapahtumat!$D$5:$D$504,$A17,Tapahtumat!$C$5:$C$504,I$3))</f>
        <v>0</v>
      </c>
      <c r="J17" s="36">
        <f>IF($A17="","",SUMIFS(Tapahtumat!$K$5:$K$504,Tapahtumat!$D$5:$D$504,$A17,Tapahtumat!$C$5:$C$504,J$3))</f>
        <v>0</v>
      </c>
      <c r="K17" s="36">
        <f>IF($A17="","",SUMIFS(Tapahtumat!$K$5:$K$504,Tapahtumat!$D$5:$D$504,$A17,Tapahtumat!$C$5:$C$504,K$3))</f>
        <v>0</v>
      </c>
      <c r="L17" s="36">
        <f>IF($A17="","",SUMIFS(Tapahtumat!$K$5:$K$504,Tapahtumat!$D$5:$D$504,$A17,Tapahtumat!$C$5:$C$504,L$3))</f>
        <v>0</v>
      </c>
      <c r="M17" s="36">
        <f>IF($A17="","",SUMIFS(Tapahtumat!$K$5:$K$504,Tapahtumat!$D$5:$D$504,$A17,Tapahtumat!$C$5:$C$504,M$3))</f>
        <v>0</v>
      </c>
      <c r="N17" s="36">
        <f>IF($A17="","",SUMIFS(Tapahtumat!$K$5:$K$504,Tapahtumat!$D$5:$D$504,$A17,Tapahtumat!$C$5:$C$504,N$3))</f>
        <v>0</v>
      </c>
      <c r="O17" s="36">
        <f>IF($A17="","",SUMIFS(Tapahtumat!$K$5:$K$504,Tapahtumat!$D$5:$D$504,$A17,Tapahtumat!$C$5:$C$504,O$3))</f>
        <v>0</v>
      </c>
      <c r="P17" s="37">
        <f>IF($A17="","",SUM(D17:O17))</f>
        <v>0</v>
      </c>
    </row>
    <row r="18">
      <c r="A18" t="str">
        <f>IF(Kategoriat!A18="","",Kategoriat!A18)</f>
        <v>YEL-maksut</v>
      </c>
      <c r="B18" s="2" t="str">
        <f>IF(Kategoriat!B18="","",Kategoriat!B18)</f>
        <v>Meno</v>
      </c>
      <c r="C18" s="2" t="str">
        <f>IF(Kategoriat!C18="","",Kategoriat!C18)</f>
        <v>Muut kulut</v>
      </c>
      <c r="D18" s="36">
        <f>IF($A18="","",SUMIFS(Tapahtumat!$K$5:$K$504,Tapahtumat!$D$5:$D$504,$A18,Tapahtumat!$C$5:$C$504,D$3))</f>
        <v>0</v>
      </c>
      <c r="E18" s="36">
        <f>IF($A18="","",SUMIFS(Tapahtumat!$K$5:$K$504,Tapahtumat!$D$5:$D$504,$A18,Tapahtumat!$C$5:$C$504,E$3))</f>
        <v>0</v>
      </c>
      <c r="F18" s="36">
        <f>IF($A18="","",SUMIFS(Tapahtumat!$K$5:$K$504,Tapahtumat!$D$5:$D$504,$A18,Tapahtumat!$C$5:$C$504,F$3))</f>
        <v>0</v>
      </c>
      <c r="G18" s="36">
        <f>IF($A18="","",SUMIFS(Tapahtumat!$K$5:$K$504,Tapahtumat!$D$5:$D$504,$A18,Tapahtumat!$C$5:$C$504,G$3))</f>
        <v>0</v>
      </c>
      <c r="H18" s="36">
        <f>IF($A18="","",SUMIFS(Tapahtumat!$K$5:$K$504,Tapahtumat!$D$5:$D$504,$A18,Tapahtumat!$C$5:$C$504,H$3))</f>
        <v>0</v>
      </c>
      <c r="I18" s="36">
        <f>IF($A18="","",SUMIFS(Tapahtumat!$K$5:$K$504,Tapahtumat!$D$5:$D$504,$A18,Tapahtumat!$C$5:$C$504,I$3))</f>
        <v>0</v>
      </c>
      <c r="J18" s="36">
        <f>IF($A18="","",SUMIFS(Tapahtumat!$K$5:$K$504,Tapahtumat!$D$5:$D$504,$A18,Tapahtumat!$C$5:$C$504,J$3))</f>
        <v>0</v>
      </c>
      <c r="K18" s="36">
        <f>IF($A18="","",SUMIFS(Tapahtumat!$K$5:$K$504,Tapahtumat!$D$5:$D$504,$A18,Tapahtumat!$C$5:$C$504,K$3))</f>
        <v>0</v>
      </c>
      <c r="L18" s="36">
        <f>IF($A18="","",SUMIFS(Tapahtumat!$K$5:$K$504,Tapahtumat!$D$5:$D$504,$A18,Tapahtumat!$C$5:$C$504,L$3))</f>
        <v>0</v>
      </c>
      <c r="M18" s="36">
        <f>IF($A18="","",SUMIFS(Tapahtumat!$K$5:$K$504,Tapahtumat!$D$5:$D$504,$A18,Tapahtumat!$C$5:$C$504,M$3))</f>
        <v>0</v>
      </c>
      <c r="N18" s="36">
        <f>IF($A18="","",SUMIFS(Tapahtumat!$K$5:$K$504,Tapahtumat!$D$5:$D$504,$A18,Tapahtumat!$C$5:$C$504,N$3))</f>
        <v>0</v>
      </c>
      <c r="O18" s="36">
        <f>IF($A18="","",SUMIFS(Tapahtumat!$K$5:$K$504,Tapahtumat!$D$5:$D$504,$A18,Tapahtumat!$C$5:$C$504,O$3))</f>
        <v>0</v>
      </c>
      <c r="P18" s="37">
        <f>IF($A18="","",SUM(D18:O18))</f>
        <v>0</v>
      </c>
    </row>
    <row r="19">
      <c r="A19" t="str">
        <f>IF(Kategoriat!A19="","",Kategoriat!A19)</f>
        <v>Kirjanpito ja asiantuntijat</v>
      </c>
      <c r="B19" s="2" t="str">
        <f>IF(Kategoriat!B19="","",Kategoriat!B19)</f>
        <v>Meno</v>
      </c>
      <c r="C19" s="2" t="str">
        <f>IF(Kategoriat!C19="","",Kategoriat!C19)</f>
        <v>Muut kulut</v>
      </c>
      <c r="D19" s="36">
        <f>IF($A19="","",SUMIFS(Tapahtumat!$K$5:$K$504,Tapahtumat!$D$5:$D$504,$A19,Tapahtumat!$C$5:$C$504,D$3))</f>
        <v>0</v>
      </c>
      <c r="E19" s="36">
        <f>IF($A19="","",SUMIFS(Tapahtumat!$K$5:$K$504,Tapahtumat!$D$5:$D$504,$A19,Tapahtumat!$C$5:$C$504,E$3))</f>
        <v>0</v>
      </c>
      <c r="F19" s="36">
        <f>IF($A19="","",SUMIFS(Tapahtumat!$K$5:$K$504,Tapahtumat!$D$5:$D$504,$A19,Tapahtumat!$C$5:$C$504,F$3))</f>
        <v>0</v>
      </c>
      <c r="G19" s="36">
        <f>IF($A19="","",SUMIFS(Tapahtumat!$K$5:$K$504,Tapahtumat!$D$5:$D$504,$A19,Tapahtumat!$C$5:$C$504,G$3))</f>
        <v>0</v>
      </c>
      <c r="H19" s="36">
        <f>IF($A19="","",SUMIFS(Tapahtumat!$K$5:$K$504,Tapahtumat!$D$5:$D$504,$A19,Tapahtumat!$C$5:$C$504,H$3))</f>
        <v>0</v>
      </c>
      <c r="I19" s="36">
        <f>IF($A19="","",SUMIFS(Tapahtumat!$K$5:$K$504,Tapahtumat!$D$5:$D$504,$A19,Tapahtumat!$C$5:$C$504,I$3))</f>
        <v>0</v>
      </c>
      <c r="J19" s="36">
        <f>IF($A19="","",SUMIFS(Tapahtumat!$K$5:$K$504,Tapahtumat!$D$5:$D$504,$A19,Tapahtumat!$C$5:$C$504,J$3))</f>
        <v>0</v>
      </c>
      <c r="K19" s="36">
        <f>IF($A19="","",SUMIFS(Tapahtumat!$K$5:$K$504,Tapahtumat!$D$5:$D$504,$A19,Tapahtumat!$C$5:$C$504,K$3))</f>
        <v>0</v>
      </c>
      <c r="L19" s="36">
        <f>IF($A19="","",SUMIFS(Tapahtumat!$K$5:$K$504,Tapahtumat!$D$5:$D$504,$A19,Tapahtumat!$C$5:$C$504,L$3))</f>
        <v>0</v>
      </c>
      <c r="M19" s="36">
        <f>IF($A19="","",SUMIFS(Tapahtumat!$K$5:$K$504,Tapahtumat!$D$5:$D$504,$A19,Tapahtumat!$C$5:$C$504,M$3))</f>
        <v>0</v>
      </c>
      <c r="N19" s="36">
        <f>IF($A19="","",SUMIFS(Tapahtumat!$K$5:$K$504,Tapahtumat!$D$5:$D$504,$A19,Tapahtumat!$C$5:$C$504,N$3))</f>
        <v>0</v>
      </c>
      <c r="O19" s="36">
        <f>IF($A19="","",SUMIFS(Tapahtumat!$K$5:$K$504,Tapahtumat!$D$5:$D$504,$A19,Tapahtumat!$C$5:$C$504,O$3))</f>
        <v>0</v>
      </c>
      <c r="P19" s="37">
        <f>IF($A19="","",SUM(D19:O19))</f>
        <v>0</v>
      </c>
    </row>
    <row r="20">
      <c r="A20" t="str">
        <f>IF(Kategoriat!A20="","",Kategoriat!A20)</f>
        <v>Pankki- ja maksupalvelut</v>
      </c>
      <c r="B20" s="2" t="str">
        <f>IF(Kategoriat!B20="","",Kategoriat!B20)</f>
        <v>Meno</v>
      </c>
      <c r="C20" s="2" t="str">
        <f>IF(Kategoriat!C20="","",Kategoriat!C20)</f>
        <v>Muut kulut</v>
      </c>
      <c r="D20" s="36">
        <f>IF($A20="","",SUMIFS(Tapahtumat!$K$5:$K$504,Tapahtumat!$D$5:$D$504,$A20,Tapahtumat!$C$5:$C$504,D$3))</f>
        <v>0</v>
      </c>
      <c r="E20" s="36">
        <f>IF($A20="","",SUMIFS(Tapahtumat!$K$5:$K$504,Tapahtumat!$D$5:$D$504,$A20,Tapahtumat!$C$5:$C$504,E$3))</f>
        <v>0</v>
      </c>
      <c r="F20" s="36">
        <f>IF($A20="","",SUMIFS(Tapahtumat!$K$5:$K$504,Tapahtumat!$D$5:$D$504,$A20,Tapahtumat!$C$5:$C$504,F$3))</f>
        <v>0</v>
      </c>
      <c r="G20" s="36">
        <f>IF($A20="","",SUMIFS(Tapahtumat!$K$5:$K$504,Tapahtumat!$D$5:$D$504,$A20,Tapahtumat!$C$5:$C$504,G$3))</f>
        <v>0</v>
      </c>
      <c r="H20" s="36">
        <f>IF($A20="","",SUMIFS(Tapahtumat!$K$5:$K$504,Tapahtumat!$D$5:$D$504,$A20,Tapahtumat!$C$5:$C$504,H$3))</f>
        <v>0</v>
      </c>
      <c r="I20" s="36">
        <f>IF($A20="","",SUMIFS(Tapahtumat!$K$5:$K$504,Tapahtumat!$D$5:$D$504,$A20,Tapahtumat!$C$5:$C$504,I$3))</f>
        <v>0</v>
      </c>
      <c r="J20" s="36">
        <f>IF($A20="","",SUMIFS(Tapahtumat!$K$5:$K$504,Tapahtumat!$D$5:$D$504,$A20,Tapahtumat!$C$5:$C$504,J$3))</f>
        <v>0</v>
      </c>
      <c r="K20" s="36">
        <f>IF($A20="","",SUMIFS(Tapahtumat!$K$5:$K$504,Tapahtumat!$D$5:$D$504,$A20,Tapahtumat!$C$5:$C$504,K$3))</f>
        <v>0</v>
      </c>
      <c r="L20" s="36">
        <f>IF($A20="","",SUMIFS(Tapahtumat!$K$5:$K$504,Tapahtumat!$D$5:$D$504,$A20,Tapahtumat!$C$5:$C$504,L$3))</f>
        <v>0</v>
      </c>
      <c r="M20" s="36">
        <f>IF($A20="","",SUMIFS(Tapahtumat!$K$5:$K$504,Tapahtumat!$D$5:$D$504,$A20,Tapahtumat!$C$5:$C$504,M$3))</f>
        <v>0</v>
      </c>
      <c r="N20" s="36">
        <f>IF($A20="","",SUMIFS(Tapahtumat!$K$5:$K$504,Tapahtumat!$D$5:$D$504,$A20,Tapahtumat!$C$5:$C$504,N$3))</f>
        <v>0</v>
      </c>
      <c r="O20" s="36">
        <f>IF($A20="","",SUMIFS(Tapahtumat!$K$5:$K$504,Tapahtumat!$D$5:$D$504,$A20,Tapahtumat!$C$5:$C$504,O$3))</f>
        <v>0</v>
      </c>
      <c r="P20" s="37">
        <f>IF($A20="","",SUM(D20:O20))</f>
        <v>0</v>
      </c>
    </row>
    <row r="21">
      <c r="A21" t="str">
        <f>IF(Kategoriat!A21="","",Kategoriat!A21)</f>
        <v>Koulutus ja kirjallisuus</v>
      </c>
      <c r="B21" s="2" t="str">
        <f>IF(Kategoriat!B21="","",Kategoriat!B21)</f>
        <v>Meno</v>
      </c>
      <c r="C21" s="2" t="str">
        <f>IF(Kategoriat!C21="","",Kategoriat!C21)</f>
        <v>Muut kulut</v>
      </c>
      <c r="D21" s="36">
        <f>IF($A21="","",SUMIFS(Tapahtumat!$K$5:$K$504,Tapahtumat!$D$5:$D$504,$A21,Tapahtumat!$C$5:$C$504,D$3))</f>
        <v>0</v>
      </c>
      <c r="E21" s="36">
        <f>IF($A21="","",SUMIFS(Tapahtumat!$K$5:$K$504,Tapahtumat!$D$5:$D$504,$A21,Tapahtumat!$C$5:$C$504,E$3))</f>
        <v>0</v>
      </c>
      <c r="F21" s="36">
        <f>IF($A21="","",SUMIFS(Tapahtumat!$K$5:$K$504,Tapahtumat!$D$5:$D$504,$A21,Tapahtumat!$C$5:$C$504,F$3))</f>
        <v>0</v>
      </c>
      <c r="G21" s="36">
        <f>IF($A21="","",SUMIFS(Tapahtumat!$K$5:$K$504,Tapahtumat!$D$5:$D$504,$A21,Tapahtumat!$C$5:$C$504,G$3))</f>
        <v>0</v>
      </c>
      <c r="H21" s="36">
        <f>IF($A21="","",SUMIFS(Tapahtumat!$K$5:$K$504,Tapahtumat!$D$5:$D$504,$A21,Tapahtumat!$C$5:$C$504,H$3))</f>
        <v>0</v>
      </c>
      <c r="I21" s="36">
        <f>IF($A21="","",SUMIFS(Tapahtumat!$K$5:$K$504,Tapahtumat!$D$5:$D$504,$A21,Tapahtumat!$C$5:$C$504,I$3))</f>
        <v>0</v>
      </c>
      <c r="J21" s="36">
        <f>IF($A21="","",SUMIFS(Tapahtumat!$K$5:$K$504,Tapahtumat!$D$5:$D$504,$A21,Tapahtumat!$C$5:$C$504,J$3))</f>
        <v>0</v>
      </c>
      <c r="K21" s="36">
        <f>IF($A21="","",SUMIFS(Tapahtumat!$K$5:$K$504,Tapahtumat!$D$5:$D$504,$A21,Tapahtumat!$C$5:$C$504,K$3))</f>
        <v>0</v>
      </c>
      <c r="L21" s="36">
        <f>IF($A21="","",SUMIFS(Tapahtumat!$K$5:$K$504,Tapahtumat!$D$5:$D$504,$A21,Tapahtumat!$C$5:$C$504,L$3))</f>
        <v>0</v>
      </c>
      <c r="M21" s="36">
        <f>IF($A21="","",SUMIFS(Tapahtumat!$K$5:$K$504,Tapahtumat!$D$5:$D$504,$A21,Tapahtumat!$C$5:$C$504,M$3))</f>
        <v>0</v>
      </c>
      <c r="N21" s="36">
        <f>IF($A21="","",SUMIFS(Tapahtumat!$K$5:$K$504,Tapahtumat!$D$5:$D$504,$A21,Tapahtumat!$C$5:$C$504,N$3))</f>
        <v>0</v>
      </c>
      <c r="O21" s="36">
        <f>IF($A21="","",SUMIFS(Tapahtumat!$K$5:$K$504,Tapahtumat!$D$5:$D$504,$A21,Tapahtumat!$C$5:$C$504,O$3))</f>
        <v>0</v>
      </c>
      <c r="P21" s="37">
        <f>IF($A21="","",SUM(D21:O21))</f>
        <v>0</v>
      </c>
    </row>
    <row r="22">
      <c r="A22" t="str">
        <f>IF(Kategoriat!A22="","",Kategoriat!A22)</f>
        <v>Edustus</v>
      </c>
      <c r="B22" s="2" t="str">
        <f>IF(Kategoriat!B22="","",Kategoriat!B22)</f>
        <v>Meno</v>
      </c>
      <c r="C22" s="2" t="str">
        <f>IF(Kategoriat!C22="","",Kategoriat!C22)</f>
        <v>Edustus</v>
      </c>
      <c r="D22" s="36">
        <f>IF($A22="","",SUMIFS(Tapahtumat!$K$5:$K$504,Tapahtumat!$D$5:$D$504,$A22,Tapahtumat!$C$5:$C$504,D$3))</f>
        <v>56.75</v>
      </c>
      <c r="E22" s="36">
        <f>IF($A22="","",SUMIFS(Tapahtumat!$K$5:$K$504,Tapahtumat!$D$5:$D$504,$A22,Tapahtumat!$C$5:$C$504,E$3))</f>
        <v>0</v>
      </c>
      <c r="F22" s="36">
        <f>IF($A22="","",SUMIFS(Tapahtumat!$K$5:$K$504,Tapahtumat!$D$5:$D$504,$A22,Tapahtumat!$C$5:$C$504,F$3))</f>
        <v>0</v>
      </c>
      <c r="G22" s="36">
        <f>IF($A22="","",SUMIFS(Tapahtumat!$K$5:$K$504,Tapahtumat!$D$5:$D$504,$A22,Tapahtumat!$C$5:$C$504,G$3))</f>
        <v>0</v>
      </c>
      <c r="H22" s="36">
        <f>IF($A22="","",SUMIFS(Tapahtumat!$K$5:$K$504,Tapahtumat!$D$5:$D$504,$A22,Tapahtumat!$C$5:$C$504,H$3))</f>
        <v>0</v>
      </c>
      <c r="I22" s="36">
        <f>IF($A22="","",SUMIFS(Tapahtumat!$K$5:$K$504,Tapahtumat!$D$5:$D$504,$A22,Tapahtumat!$C$5:$C$504,I$3))</f>
        <v>0</v>
      </c>
      <c r="J22" s="36">
        <f>IF($A22="","",SUMIFS(Tapahtumat!$K$5:$K$504,Tapahtumat!$D$5:$D$504,$A22,Tapahtumat!$C$5:$C$504,J$3))</f>
        <v>0</v>
      </c>
      <c r="K22" s="36">
        <f>IF($A22="","",SUMIFS(Tapahtumat!$K$5:$K$504,Tapahtumat!$D$5:$D$504,$A22,Tapahtumat!$C$5:$C$504,K$3))</f>
        <v>0</v>
      </c>
      <c r="L22" s="36">
        <f>IF($A22="","",SUMIFS(Tapahtumat!$K$5:$K$504,Tapahtumat!$D$5:$D$504,$A22,Tapahtumat!$C$5:$C$504,L$3))</f>
        <v>0</v>
      </c>
      <c r="M22" s="36">
        <f>IF($A22="","",SUMIFS(Tapahtumat!$K$5:$K$504,Tapahtumat!$D$5:$D$504,$A22,Tapahtumat!$C$5:$C$504,M$3))</f>
        <v>0</v>
      </c>
      <c r="N22" s="36">
        <f>IF($A22="","",SUMIFS(Tapahtumat!$K$5:$K$504,Tapahtumat!$D$5:$D$504,$A22,Tapahtumat!$C$5:$C$504,N$3))</f>
        <v>0</v>
      </c>
      <c r="O22" s="36">
        <f>IF($A22="","",SUMIFS(Tapahtumat!$K$5:$K$504,Tapahtumat!$D$5:$D$504,$A22,Tapahtumat!$C$5:$C$504,O$3))</f>
        <v>0</v>
      </c>
      <c r="P22" s="37">
        <f>IF($A22="","",SUM(D22:O22))</f>
        <v>56.75</v>
      </c>
    </row>
    <row r="23">
      <c r="A23" t="str">
        <f>IF(Kategoriat!A23="","",Kategoriat!A23)</f>
        <v>Muut kulut</v>
      </c>
      <c r="B23" s="2" t="str">
        <f>IF(Kategoriat!B23="","",Kategoriat!B23)</f>
        <v>Meno</v>
      </c>
      <c r="C23" s="2" t="str">
        <f>IF(Kategoriat!C23="","",Kategoriat!C23)</f>
        <v>Muut kulut</v>
      </c>
      <c r="D23" s="36">
        <f>IF($A23="","",SUMIFS(Tapahtumat!$K$5:$K$504,Tapahtumat!$D$5:$D$504,$A23,Tapahtumat!$C$5:$C$504,D$3))</f>
        <v>0</v>
      </c>
      <c r="E23" s="36">
        <f>IF($A23="","",SUMIFS(Tapahtumat!$K$5:$K$504,Tapahtumat!$D$5:$D$504,$A23,Tapahtumat!$C$5:$C$504,E$3))</f>
        <v>0</v>
      </c>
      <c r="F23" s="36">
        <f>IF($A23="","",SUMIFS(Tapahtumat!$K$5:$K$504,Tapahtumat!$D$5:$D$504,$A23,Tapahtumat!$C$5:$C$504,F$3))</f>
        <v>0</v>
      </c>
      <c r="G23" s="36">
        <f>IF($A23="","",SUMIFS(Tapahtumat!$K$5:$K$504,Tapahtumat!$D$5:$D$504,$A23,Tapahtumat!$C$5:$C$504,G$3))</f>
        <v>0</v>
      </c>
      <c r="H23" s="36">
        <f>IF($A23="","",SUMIFS(Tapahtumat!$K$5:$K$504,Tapahtumat!$D$5:$D$504,$A23,Tapahtumat!$C$5:$C$504,H$3))</f>
        <v>0</v>
      </c>
      <c r="I23" s="36">
        <f>IF($A23="","",SUMIFS(Tapahtumat!$K$5:$K$504,Tapahtumat!$D$5:$D$504,$A23,Tapahtumat!$C$5:$C$504,I$3))</f>
        <v>0</v>
      </c>
      <c r="J23" s="36">
        <f>IF($A23="","",SUMIFS(Tapahtumat!$K$5:$K$504,Tapahtumat!$D$5:$D$504,$A23,Tapahtumat!$C$5:$C$504,J$3))</f>
        <v>0</v>
      </c>
      <c r="K23" s="36">
        <f>IF($A23="","",SUMIFS(Tapahtumat!$K$5:$K$504,Tapahtumat!$D$5:$D$504,$A23,Tapahtumat!$C$5:$C$504,K$3))</f>
        <v>0</v>
      </c>
      <c r="L23" s="36">
        <f>IF($A23="","",SUMIFS(Tapahtumat!$K$5:$K$504,Tapahtumat!$D$5:$D$504,$A23,Tapahtumat!$C$5:$C$504,L$3))</f>
        <v>0</v>
      </c>
      <c r="M23" s="36">
        <f>IF($A23="","",SUMIFS(Tapahtumat!$K$5:$K$504,Tapahtumat!$D$5:$D$504,$A23,Tapahtumat!$C$5:$C$504,M$3))</f>
        <v>0</v>
      </c>
      <c r="N23" s="36">
        <f>IF($A23="","",SUMIFS(Tapahtumat!$K$5:$K$504,Tapahtumat!$D$5:$D$504,$A23,Tapahtumat!$C$5:$C$504,N$3))</f>
        <v>0</v>
      </c>
      <c r="O23" s="36">
        <f>IF($A23="","",SUMIFS(Tapahtumat!$K$5:$K$504,Tapahtumat!$D$5:$D$504,$A23,Tapahtumat!$C$5:$C$504,O$3))</f>
        <v>0</v>
      </c>
      <c r="P23" s="37">
        <f>IF($A23="","",SUM(D23:O23))</f>
        <v>0</v>
      </c>
    </row>
    <row r="24">
      <c r="A24" t="str">
        <f>IF(Kategoriat!A24="","",Kategoriat!A24)</f>
        <v>Koneet ja kalusto</v>
      </c>
      <c r="B24" s="2" t="str">
        <f>IF(Kategoriat!B24="","",Kategoriat!B24)</f>
        <v>Investointi</v>
      </c>
      <c r="C24" s="2" t="str">
        <f>IF(Kategoriat!C24="","",Kategoriat!C24)</f>
        <v>Investointi</v>
      </c>
      <c r="D24" s="36">
        <f>IF($A24="","",SUMIFS(Tapahtumat!$K$5:$K$504,Tapahtumat!$D$5:$D$504,$A24,Tapahtumat!$C$5:$C$504,D$3))</f>
        <v>0</v>
      </c>
      <c r="E24" s="36">
        <f>IF($A24="","",SUMIFS(Tapahtumat!$K$5:$K$504,Tapahtumat!$D$5:$D$504,$A24,Tapahtumat!$C$5:$C$504,E$3))</f>
        <v>0</v>
      </c>
      <c r="F24" s="36">
        <f>IF($A24="","",SUMIFS(Tapahtumat!$K$5:$K$504,Tapahtumat!$D$5:$D$504,$A24,Tapahtumat!$C$5:$C$504,F$3))</f>
        <v>0</v>
      </c>
      <c r="G24" s="36">
        <f>IF($A24="","",SUMIFS(Tapahtumat!$K$5:$K$504,Tapahtumat!$D$5:$D$504,$A24,Tapahtumat!$C$5:$C$504,G$3))</f>
        <v>0</v>
      </c>
      <c r="H24" s="36">
        <f>IF($A24="","",SUMIFS(Tapahtumat!$K$5:$K$504,Tapahtumat!$D$5:$D$504,$A24,Tapahtumat!$C$5:$C$504,H$3))</f>
        <v>0</v>
      </c>
      <c r="I24" s="36">
        <f>IF($A24="","",SUMIFS(Tapahtumat!$K$5:$K$504,Tapahtumat!$D$5:$D$504,$A24,Tapahtumat!$C$5:$C$504,I$3))</f>
        <v>0</v>
      </c>
      <c r="J24" s="36">
        <f>IF($A24="","",SUMIFS(Tapahtumat!$K$5:$K$504,Tapahtumat!$D$5:$D$504,$A24,Tapahtumat!$C$5:$C$504,J$3))</f>
        <v>0</v>
      </c>
      <c r="K24" s="36">
        <f>IF($A24="","",SUMIFS(Tapahtumat!$K$5:$K$504,Tapahtumat!$D$5:$D$504,$A24,Tapahtumat!$C$5:$C$504,K$3))</f>
        <v>0</v>
      </c>
      <c r="L24" s="36">
        <f>IF($A24="","",SUMIFS(Tapahtumat!$K$5:$K$504,Tapahtumat!$D$5:$D$504,$A24,Tapahtumat!$C$5:$C$504,L$3))</f>
        <v>0</v>
      </c>
      <c r="M24" s="36">
        <f>IF($A24="","",SUMIFS(Tapahtumat!$K$5:$K$504,Tapahtumat!$D$5:$D$504,$A24,Tapahtumat!$C$5:$C$504,M$3))</f>
        <v>0</v>
      </c>
      <c r="N24" s="36">
        <f>IF($A24="","",SUMIFS(Tapahtumat!$K$5:$K$504,Tapahtumat!$D$5:$D$504,$A24,Tapahtumat!$C$5:$C$504,N$3))</f>
        <v>0</v>
      </c>
      <c r="O24" s="36">
        <f>IF($A24="","",SUMIFS(Tapahtumat!$K$5:$K$504,Tapahtumat!$D$5:$D$504,$A24,Tapahtumat!$C$5:$C$504,O$3))</f>
        <v>0</v>
      </c>
      <c r="P24" s="37">
        <f>IF($A24="","",SUM(D24:O24))</f>
        <v>0</v>
      </c>
    </row>
    <row r="25">
      <c r="A25" t="str">
        <f>IF(Kategoriat!A25="","",Kategoriat!A25)</f>
        <v>ALV-maksu tai -palautus</v>
      </c>
      <c r="B25" s="2" t="str">
        <f>IF(Kategoriat!B25="","",Kategoriat!B25)</f>
        <v>Veronmaksu</v>
      </c>
      <c r="C25" s="2" t="str">
        <f>IF(Kategoriat!C25="","",Kategoriat!C25)</f>
        <v>Ei tulosvaikutusta</v>
      </c>
      <c r="D25" s="36">
        <f>IF($A25="","",SUMIFS(Tapahtumat!$K$5:$K$504,Tapahtumat!$D$5:$D$504,$A25,Tapahtumat!$C$5:$C$504,D$3))</f>
        <v>0</v>
      </c>
      <c r="E25" s="36">
        <f>IF($A25="","",SUMIFS(Tapahtumat!$K$5:$K$504,Tapahtumat!$D$5:$D$504,$A25,Tapahtumat!$C$5:$C$504,E$3))</f>
        <v>0</v>
      </c>
      <c r="F25" s="36">
        <f>IF($A25="","",SUMIFS(Tapahtumat!$K$5:$K$504,Tapahtumat!$D$5:$D$504,$A25,Tapahtumat!$C$5:$C$504,F$3))</f>
        <v>0</v>
      </c>
      <c r="G25" s="36">
        <f>IF($A25="","",SUMIFS(Tapahtumat!$K$5:$K$504,Tapahtumat!$D$5:$D$504,$A25,Tapahtumat!$C$5:$C$504,G$3))</f>
        <v>0</v>
      </c>
      <c r="H25" s="36">
        <f>IF($A25="","",SUMIFS(Tapahtumat!$K$5:$K$504,Tapahtumat!$D$5:$D$504,$A25,Tapahtumat!$C$5:$C$504,H$3))</f>
        <v>0</v>
      </c>
      <c r="I25" s="36">
        <f>IF($A25="","",SUMIFS(Tapahtumat!$K$5:$K$504,Tapahtumat!$D$5:$D$504,$A25,Tapahtumat!$C$5:$C$504,I$3))</f>
        <v>0</v>
      </c>
      <c r="J25" s="36">
        <f>IF($A25="","",SUMIFS(Tapahtumat!$K$5:$K$504,Tapahtumat!$D$5:$D$504,$A25,Tapahtumat!$C$5:$C$504,J$3))</f>
        <v>0</v>
      </c>
      <c r="K25" s="36">
        <f>IF($A25="","",SUMIFS(Tapahtumat!$K$5:$K$504,Tapahtumat!$D$5:$D$504,$A25,Tapahtumat!$C$5:$C$504,K$3))</f>
        <v>0</v>
      </c>
      <c r="L25" s="36">
        <f>IF($A25="","",SUMIFS(Tapahtumat!$K$5:$K$504,Tapahtumat!$D$5:$D$504,$A25,Tapahtumat!$C$5:$C$504,L$3))</f>
        <v>0</v>
      </c>
      <c r="M25" s="36">
        <f>IF($A25="","",SUMIFS(Tapahtumat!$K$5:$K$504,Tapahtumat!$D$5:$D$504,$A25,Tapahtumat!$C$5:$C$504,M$3))</f>
        <v>0</v>
      </c>
      <c r="N25" s="36">
        <f>IF($A25="","",SUMIFS(Tapahtumat!$K$5:$K$504,Tapahtumat!$D$5:$D$504,$A25,Tapahtumat!$C$5:$C$504,N$3))</f>
        <v>0</v>
      </c>
      <c r="O25" s="36">
        <f>IF($A25="","",SUMIFS(Tapahtumat!$K$5:$K$504,Tapahtumat!$D$5:$D$504,$A25,Tapahtumat!$C$5:$C$504,O$3))</f>
        <v>0</v>
      </c>
      <c r="P25" s="37">
        <f>IF($A25="","",SUM(D25:O25))</f>
        <v>0</v>
      </c>
    </row>
    <row r="26">
      <c r="A26" t="str">
        <f>IF(Kategoriat!A26="","",Kategoriat!A26)</f>
        <v>Oma sijoitus</v>
      </c>
      <c r="B26" s="2" t="str">
        <f>IF(Kategoriat!B26="","",Kategoriat!B26)</f>
        <v>Oma sijoitus</v>
      </c>
      <c r="C26" s="2" t="str">
        <f>IF(Kategoriat!C26="","",Kategoriat!C26)</f>
        <v>Ei tulosvaikutusta</v>
      </c>
      <c r="D26" s="36">
        <f>IF($A26="","",SUMIFS(Tapahtumat!$K$5:$K$504,Tapahtumat!$D$5:$D$504,$A26,Tapahtumat!$C$5:$C$504,D$3))</f>
        <v>1000</v>
      </c>
      <c r="E26" s="36">
        <f>IF($A26="","",SUMIFS(Tapahtumat!$K$5:$K$504,Tapahtumat!$D$5:$D$504,$A26,Tapahtumat!$C$5:$C$504,E$3))</f>
        <v>0</v>
      </c>
      <c r="F26" s="36">
        <f>IF($A26="","",SUMIFS(Tapahtumat!$K$5:$K$504,Tapahtumat!$D$5:$D$504,$A26,Tapahtumat!$C$5:$C$504,F$3))</f>
        <v>0</v>
      </c>
      <c r="G26" s="36">
        <f>IF($A26="","",SUMIFS(Tapahtumat!$K$5:$K$504,Tapahtumat!$D$5:$D$504,$A26,Tapahtumat!$C$5:$C$504,G$3))</f>
        <v>0</v>
      </c>
      <c r="H26" s="36">
        <f>IF($A26="","",SUMIFS(Tapahtumat!$K$5:$K$504,Tapahtumat!$D$5:$D$504,$A26,Tapahtumat!$C$5:$C$504,H$3))</f>
        <v>0</v>
      </c>
      <c r="I26" s="36">
        <f>IF($A26="","",SUMIFS(Tapahtumat!$K$5:$K$504,Tapahtumat!$D$5:$D$504,$A26,Tapahtumat!$C$5:$C$504,I$3))</f>
        <v>0</v>
      </c>
      <c r="J26" s="36">
        <f>IF($A26="","",SUMIFS(Tapahtumat!$K$5:$K$504,Tapahtumat!$D$5:$D$504,$A26,Tapahtumat!$C$5:$C$504,J$3))</f>
        <v>0</v>
      </c>
      <c r="K26" s="36">
        <f>IF($A26="","",SUMIFS(Tapahtumat!$K$5:$K$504,Tapahtumat!$D$5:$D$504,$A26,Tapahtumat!$C$5:$C$504,K$3))</f>
        <v>0</v>
      </c>
      <c r="L26" s="36">
        <f>IF($A26="","",SUMIFS(Tapahtumat!$K$5:$K$504,Tapahtumat!$D$5:$D$504,$A26,Tapahtumat!$C$5:$C$504,L$3))</f>
        <v>0</v>
      </c>
      <c r="M26" s="36">
        <f>IF($A26="","",SUMIFS(Tapahtumat!$K$5:$K$504,Tapahtumat!$D$5:$D$504,$A26,Tapahtumat!$C$5:$C$504,M$3))</f>
        <v>0</v>
      </c>
      <c r="N26" s="36">
        <f>IF($A26="","",SUMIFS(Tapahtumat!$K$5:$K$504,Tapahtumat!$D$5:$D$504,$A26,Tapahtumat!$C$5:$C$504,N$3))</f>
        <v>0</v>
      </c>
      <c r="O26" s="36">
        <f>IF($A26="","",SUMIFS(Tapahtumat!$K$5:$K$504,Tapahtumat!$D$5:$D$504,$A26,Tapahtumat!$C$5:$C$504,O$3))</f>
        <v>0</v>
      </c>
      <c r="P26" s="37">
        <f>IF($A26="","",SUM(D26:O26))</f>
        <v>1000</v>
      </c>
    </row>
    <row r="27">
      <c r="A27" t="str">
        <f>IF(Kategoriat!A27="","",Kategoriat!A27)</f>
        <v>Yksityisotto</v>
      </c>
      <c r="B27" s="2" t="str">
        <f>IF(Kategoriat!B27="","",Kategoriat!B27)</f>
        <v>Yksityisotto</v>
      </c>
      <c r="C27" s="2" t="str">
        <f>IF(Kategoriat!C27="","",Kategoriat!C27)</f>
        <v>Ei tulosvaikutusta</v>
      </c>
      <c r="D27" s="36">
        <f>IF($A27="","",SUMIFS(Tapahtumat!$K$5:$K$504,Tapahtumat!$D$5:$D$504,$A27,Tapahtumat!$C$5:$C$504,D$3))</f>
        <v>600</v>
      </c>
      <c r="E27" s="36">
        <f>IF($A27="","",SUMIFS(Tapahtumat!$K$5:$K$504,Tapahtumat!$D$5:$D$504,$A27,Tapahtumat!$C$5:$C$504,E$3))</f>
        <v>0</v>
      </c>
      <c r="F27" s="36">
        <f>IF($A27="","",SUMIFS(Tapahtumat!$K$5:$K$504,Tapahtumat!$D$5:$D$504,$A27,Tapahtumat!$C$5:$C$504,F$3))</f>
        <v>0</v>
      </c>
      <c r="G27" s="36">
        <f>IF($A27="","",SUMIFS(Tapahtumat!$K$5:$K$504,Tapahtumat!$D$5:$D$504,$A27,Tapahtumat!$C$5:$C$504,G$3))</f>
        <v>0</v>
      </c>
      <c r="H27" s="36">
        <f>IF($A27="","",SUMIFS(Tapahtumat!$K$5:$K$504,Tapahtumat!$D$5:$D$504,$A27,Tapahtumat!$C$5:$C$504,H$3))</f>
        <v>0</v>
      </c>
      <c r="I27" s="36">
        <f>IF($A27="","",SUMIFS(Tapahtumat!$K$5:$K$504,Tapahtumat!$D$5:$D$504,$A27,Tapahtumat!$C$5:$C$504,I$3))</f>
        <v>0</v>
      </c>
      <c r="J27" s="36">
        <f>IF($A27="","",SUMIFS(Tapahtumat!$K$5:$K$504,Tapahtumat!$D$5:$D$504,$A27,Tapahtumat!$C$5:$C$504,J$3))</f>
        <v>0</v>
      </c>
      <c r="K27" s="36">
        <f>IF($A27="","",SUMIFS(Tapahtumat!$K$5:$K$504,Tapahtumat!$D$5:$D$504,$A27,Tapahtumat!$C$5:$C$504,K$3))</f>
        <v>0</v>
      </c>
      <c r="L27" s="36">
        <f>IF($A27="","",SUMIFS(Tapahtumat!$K$5:$K$504,Tapahtumat!$D$5:$D$504,$A27,Tapahtumat!$C$5:$C$504,L$3))</f>
        <v>0</v>
      </c>
      <c r="M27" s="36">
        <f>IF($A27="","",SUMIFS(Tapahtumat!$K$5:$K$504,Tapahtumat!$D$5:$D$504,$A27,Tapahtumat!$C$5:$C$504,M$3))</f>
        <v>0</v>
      </c>
      <c r="N27" s="36">
        <f>IF($A27="","",SUMIFS(Tapahtumat!$K$5:$K$504,Tapahtumat!$D$5:$D$504,$A27,Tapahtumat!$C$5:$C$504,N$3))</f>
        <v>0</v>
      </c>
      <c r="O27" s="36">
        <f>IF($A27="","",SUMIFS(Tapahtumat!$K$5:$K$504,Tapahtumat!$D$5:$D$504,$A27,Tapahtumat!$C$5:$C$504,O$3))</f>
        <v>0</v>
      </c>
      <c r="P27" s="37">
        <f>IF($A27="","",SUM(D27:O27))</f>
        <v>600</v>
      </c>
    </row>
    <row r="28">
      <c r="A28" t="str">
        <f>IF(Kategoriat!A28="","",Kategoriat!A28)</f>
        <v/>
      </c>
      <c r="B28" s="2" t="str">
        <f>IF(Kategoriat!B28="","",Kategoriat!B28)</f>
        <v/>
      </c>
      <c r="C28" s="2" t="str">
        <f>IF(Kategoriat!C28="","",Kategoriat!C28)</f>
        <v/>
      </c>
      <c r="D28" s="36" t="str">
        <f>IF($A28="","",SUMIFS(Tapahtumat!$K$5:$K$504,Tapahtumat!$D$5:$D$504,$A28,Tapahtumat!$C$5:$C$504,D$3))</f>
        <v/>
      </c>
      <c r="E28" s="36" t="str">
        <f>IF($A28="","",SUMIFS(Tapahtumat!$K$5:$K$504,Tapahtumat!$D$5:$D$504,$A28,Tapahtumat!$C$5:$C$504,E$3))</f>
        <v/>
      </c>
      <c r="F28" s="36" t="str">
        <f>IF($A28="","",SUMIFS(Tapahtumat!$K$5:$K$504,Tapahtumat!$D$5:$D$504,$A28,Tapahtumat!$C$5:$C$504,F$3))</f>
        <v/>
      </c>
      <c r="G28" s="36" t="str">
        <f>IF($A28="","",SUMIFS(Tapahtumat!$K$5:$K$504,Tapahtumat!$D$5:$D$504,$A28,Tapahtumat!$C$5:$C$504,G$3))</f>
        <v/>
      </c>
      <c r="H28" s="36" t="str">
        <f>IF($A28="","",SUMIFS(Tapahtumat!$K$5:$K$504,Tapahtumat!$D$5:$D$504,$A28,Tapahtumat!$C$5:$C$504,H$3))</f>
        <v/>
      </c>
      <c r="I28" s="36" t="str">
        <f>IF($A28="","",SUMIFS(Tapahtumat!$K$5:$K$504,Tapahtumat!$D$5:$D$504,$A28,Tapahtumat!$C$5:$C$504,I$3))</f>
        <v/>
      </c>
      <c r="J28" s="36" t="str">
        <f>IF($A28="","",SUMIFS(Tapahtumat!$K$5:$K$504,Tapahtumat!$D$5:$D$504,$A28,Tapahtumat!$C$5:$C$504,J$3))</f>
        <v/>
      </c>
      <c r="K28" s="36" t="str">
        <f>IF($A28="","",SUMIFS(Tapahtumat!$K$5:$K$504,Tapahtumat!$D$5:$D$504,$A28,Tapahtumat!$C$5:$C$504,K$3))</f>
        <v/>
      </c>
      <c r="L28" s="36" t="str">
        <f>IF($A28="","",SUMIFS(Tapahtumat!$K$5:$K$504,Tapahtumat!$D$5:$D$504,$A28,Tapahtumat!$C$5:$C$504,L$3))</f>
        <v/>
      </c>
      <c r="M28" s="36" t="str">
        <f>IF($A28="","",SUMIFS(Tapahtumat!$K$5:$K$504,Tapahtumat!$D$5:$D$504,$A28,Tapahtumat!$C$5:$C$504,M$3))</f>
        <v/>
      </c>
      <c r="N28" s="36" t="str">
        <f>IF($A28="","",SUMIFS(Tapahtumat!$K$5:$K$504,Tapahtumat!$D$5:$D$504,$A28,Tapahtumat!$C$5:$C$504,N$3))</f>
        <v/>
      </c>
      <c r="O28" s="36" t="str">
        <f>IF($A28="","",SUMIFS(Tapahtumat!$K$5:$K$504,Tapahtumat!$D$5:$D$504,$A28,Tapahtumat!$C$5:$C$504,O$3))</f>
        <v/>
      </c>
      <c r="P28" s="37" t="str">
        <f>IF($A28="","",SUM(D28:O28))</f>
        <v/>
      </c>
    </row>
    <row r="29">
      <c r="A29" t="str">
        <f>IF(Kategoriat!A29="","",Kategoriat!A29)</f>
        <v/>
      </c>
      <c r="B29" s="2" t="str">
        <f>IF(Kategoriat!B29="","",Kategoriat!B29)</f>
        <v/>
      </c>
      <c r="C29" s="2" t="str">
        <f>IF(Kategoriat!C29="","",Kategoriat!C29)</f>
        <v/>
      </c>
      <c r="D29" s="36" t="str">
        <f>IF($A29="","",SUMIFS(Tapahtumat!$K$5:$K$504,Tapahtumat!$D$5:$D$504,$A29,Tapahtumat!$C$5:$C$504,D$3))</f>
        <v/>
      </c>
      <c r="E29" s="36" t="str">
        <f>IF($A29="","",SUMIFS(Tapahtumat!$K$5:$K$504,Tapahtumat!$D$5:$D$504,$A29,Tapahtumat!$C$5:$C$504,E$3))</f>
        <v/>
      </c>
      <c r="F29" s="36" t="str">
        <f>IF($A29="","",SUMIFS(Tapahtumat!$K$5:$K$504,Tapahtumat!$D$5:$D$504,$A29,Tapahtumat!$C$5:$C$504,F$3))</f>
        <v/>
      </c>
      <c r="G29" s="36" t="str">
        <f>IF($A29="","",SUMIFS(Tapahtumat!$K$5:$K$504,Tapahtumat!$D$5:$D$504,$A29,Tapahtumat!$C$5:$C$504,G$3))</f>
        <v/>
      </c>
      <c r="H29" s="36" t="str">
        <f>IF($A29="","",SUMIFS(Tapahtumat!$K$5:$K$504,Tapahtumat!$D$5:$D$504,$A29,Tapahtumat!$C$5:$C$504,H$3))</f>
        <v/>
      </c>
      <c r="I29" s="36" t="str">
        <f>IF($A29="","",SUMIFS(Tapahtumat!$K$5:$K$504,Tapahtumat!$D$5:$D$504,$A29,Tapahtumat!$C$5:$C$504,I$3))</f>
        <v/>
      </c>
      <c r="J29" s="36" t="str">
        <f>IF($A29="","",SUMIFS(Tapahtumat!$K$5:$K$504,Tapahtumat!$D$5:$D$504,$A29,Tapahtumat!$C$5:$C$504,J$3))</f>
        <v/>
      </c>
      <c r="K29" s="36" t="str">
        <f>IF($A29="","",SUMIFS(Tapahtumat!$K$5:$K$504,Tapahtumat!$D$5:$D$504,$A29,Tapahtumat!$C$5:$C$504,K$3))</f>
        <v/>
      </c>
      <c r="L29" s="36" t="str">
        <f>IF($A29="","",SUMIFS(Tapahtumat!$K$5:$K$504,Tapahtumat!$D$5:$D$504,$A29,Tapahtumat!$C$5:$C$504,L$3))</f>
        <v/>
      </c>
      <c r="M29" s="36" t="str">
        <f>IF($A29="","",SUMIFS(Tapahtumat!$K$5:$K$504,Tapahtumat!$D$5:$D$504,$A29,Tapahtumat!$C$5:$C$504,M$3))</f>
        <v/>
      </c>
      <c r="N29" s="36" t="str">
        <f>IF($A29="","",SUMIFS(Tapahtumat!$K$5:$K$504,Tapahtumat!$D$5:$D$504,$A29,Tapahtumat!$C$5:$C$504,N$3))</f>
        <v/>
      </c>
      <c r="O29" s="36" t="str">
        <f>IF($A29="","",SUMIFS(Tapahtumat!$K$5:$K$504,Tapahtumat!$D$5:$D$504,$A29,Tapahtumat!$C$5:$C$504,O$3))</f>
        <v/>
      </c>
      <c r="P29" s="37" t="str">
        <f>IF($A29="","",SUM(D29:O29))</f>
        <v/>
      </c>
    </row>
    <row r="30">
      <c r="A30" t="str">
        <f>IF(Kategoriat!A30="","",Kategoriat!A30)</f>
        <v/>
      </c>
      <c r="B30" s="2" t="str">
        <f>IF(Kategoriat!B30="","",Kategoriat!B30)</f>
        <v/>
      </c>
      <c r="C30" s="2" t="str">
        <f>IF(Kategoriat!C30="","",Kategoriat!C30)</f>
        <v/>
      </c>
      <c r="D30" s="36" t="str">
        <f>IF($A30="","",SUMIFS(Tapahtumat!$K$5:$K$504,Tapahtumat!$D$5:$D$504,$A30,Tapahtumat!$C$5:$C$504,D$3))</f>
        <v/>
      </c>
      <c r="E30" s="36" t="str">
        <f>IF($A30="","",SUMIFS(Tapahtumat!$K$5:$K$504,Tapahtumat!$D$5:$D$504,$A30,Tapahtumat!$C$5:$C$504,E$3))</f>
        <v/>
      </c>
      <c r="F30" s="36" t="str">
        <f>IF($A30="","",SUMIFS(Tapahtumat!$K$5:$K$504,Tapahtumat!$D$5:$D$504,$A30,Tapahtumat!$C$5:$C$504,F$3))</f>
        <v/>
      </c>
      <c r="G30" s="36" t="str">
        <f>IF($A30="","",SUMIFS(Tapahtumat!$K$5:$K$504,Tapahtumat!$D$5:$D$504,$A30,Tapahtumat!$C$5:$C$504,G$3))</f>
        <v/>
      </c>
      <c r="H30" s="36" t="str">
        <f>IF($A30="","",SUMIFS(Tapahtumat!$K$5:$K$504,Tapahtumat!$D$5:$D$504,$A30,Tapahtumat!$C$5:$C$504,H$3))</f>
        <v/>
      </c>
      <c r="I30" s="36" t="str">
        <f>IF($A30="","",SUMIFS(Tapahtumat!$K$5:$K$504,Tapahtumat!$D$5:$D$504,$A30,Tapahtumat!$C$5:$C$504,I$3))</f>
        <v/>
      </c>
      <c r="J30" s="36" t="str">
        <f>IF($A30="","",SUMIFS(Tapahtumat!$K$5:$K$504,Tapahtumat!$D$5:$D$504,$A30,Tapahtumat!$C$5:$C$504,J$3))</f>
        <v/>
      </c>
      <c r="K30" s="36" t="str">
        <f>IF($A30="","",SUMIFS(Tapahtumat!$K$5:$K$504,Tapahtumat!$D$5:$D$504,$A30,Tapahtumat!$C$5:$C$504,K$3))</f>
        <v/>
      </c>
      <c r="L30" s="36" t="str">
        <f>IF($A30="","",SUMIFS(Tapahtumat!$K$5:$K$504,Tapahtumat!$D$5:$D$504,$A30,Tapahtumat!$C$5:$C$504,L$3))</f>
        <v/>
      </c>
      <c r="M30" s="36" t="str">
        <f>IF($A30="","",SUMIFS(Tapahtumat!$K$5:$K$504,Tapahtumat!$D$5:$D$504,$A30,Tapahtumat!$C$5:$C$504,M$3))</f>
        <v/>
      </c>
      <c r="N30" s="36" t="str">
        <f>IF($A30="","",SUMIFS(Tapahtumat!$K$5:$K$504,Tapahtumat!$D$5:$D$504,$A30,Tapahtumat!$C$5:$C$504,N$3))</f>
        <v/>
      </c>
      <c r="O30" s="36" t="str">
        <f>IF($A30="","",SUMIFS(Tapahtumat!$K$5:$K$504,Tapahtumat!$D$5:$D$504,$A30,Tapahtumat!$C$5:$C$504,O$3))</f>
        <v/>
      </c>
      <c r="P30" s="37" t="str">
        <f>IF($A30="","",SUM(D30:O30))</f>
        <v/>
      </c>
    </row>
    <row r="31">
      <c r="A31" t="str">
        <f>IF(Kategoriat!A31="","",Kategoriat!A31)</f>
        <v/>
      </c>
      <c r="B31" s="2" t="str">
        <f>IF(Kategoriat!B31="","",Kategoriat!B31)</f>
        <v/>
      </c>
      <c r="C31" s="2" t="str">
        <f>IF(Kategoriat!C31="","",Kategoriat!C31)</f>
        <v/>
      </c>
      <c r="D31" s="36" t="str">
        <f>IF($A31="","",SUMIFS(Tapahtumat!$K$5:$K$504,Tapahtumat!$D$5:$D$504,$A31,Tapahtumat!$C$5:$C$504,D$3))</f>
        <v/>
      </c>
      <c r="E31" s="36" t="str">
        <f>IF($A31="","",SUMIFS(Tapahtumat!$K$5:$K$504,Tapahtumat!$D$5:$D$504,$A31,Tapahtumat!$C$5:$C$504,E$3))</f>
        <v/>
      </c>
      <c r="F31" s="36" t="str">
        <f>IF($A31="","",SUMIFS(Tapahtumat!$K$5:$K$504,Tapahtumat!$D$5:$D$504,$A31,Tapahtumat!$C$5:$C$504,F$3))</f>
        <v/>
      </c>
      <c r="G31" s="36" t="str">
        <f>IF($A31="","",SUMIFS(Tapahtumat!$K$5:$K$504,Tapahtumat!$D$5:$D$504,$A31,Tapahtumat!$C$5:$C$504,G$3))</f>
        <v/>
      </c>
      <c r="H31" s="36" t="str">
        <f>IF($A31="","",SUMIFS(Tapahtumat!$K$5:$K$504,Tapahtumat!$D$5:$D$504,$A31,Tapahtumat!$C$5:$C$504,H$3))</f>
        <v/>
      </c>
      <c r="I31" s="36" t="str">
        <f>IF($A31="","",SUMIFS(Tapahtumat!$K$5:$K$504,Tapahtumat!$D$5:$D$504,$A31,Tapahtumat!$C$5:$C$504,I$3))</f>
        <v/>
      </c>
      <c r="J31" s="36" t="str">
        <f>IF($A31="","",SUMIFS(Tapahtumat!$K$5:$K$504,Tapahtumat!$D$5:$D$504,$A31,Tapahtumat!$C$5:$C$504,J$3))</f>
        <v/>
      </c>
      <c r="K31" s="36" t="str">
        <f>IF($A31="","",SUMIFS(Tapahtumat!$K$5:$K$504,Tapahtumat!$D$5:$D$504,$A31,Tapahtumat!$C$5:$C$504,K$3))</f>
        <v/>
      </c>
      <c r="L31" s="36" t="str">
        <f>IF($A31="","",SUMIFS(Tapahtumat!$K$5:$K$504,Tapahtumat!$D$5:$D$504,$A31,Tapahtumat!$C$5:$C$504,L$3))</f>
        <v/>
      </c>
      <c r="M31" s="36" t="str">
        <f>IF($A31="","",SUMIFS(Tapahtumat!$K$5:$K$504,Tapahtumat!$D$5:$D$504,$A31,Tapahtumat!$C$5:$C$504,M$3))</f>
        <v/>
      </c>
      <c r="N31" s="36" t="str">
        <f>IF($A31="","",SUMIFS(Tapahtumat!$K$5:$K$504,Tapahtumat!$D$5:$D$504,$A31,Tapahtumat!$C$5:$C$504,N$3))</f>
        <v/>
      </c>
      <c r="O31" s="36" t="str">
        <f>IF($A31="","",SUMIFS(Tapahtumat!$K$5:$K$504,Tapahtumat!$D$5:$D$504,$A31,Tapahtumat!$C$5:$C$504,O$3))</f>
        <v/>
      </c>
      <c r="P31" s="37" t="str">
        <f>IF($A31="","",SUM(D31:O31))</f>
        <v/>
      </c>
    </row>
    <row r="32">
      <c r="A32" t="str">
        <f>IF(Kategoriat!A32="","",Kategoriat!A32)</f>
        <v/>
      </c>
      <c r="B32" s="2" t="str">
        <f>IF(Kategoriat!B32="","",Kategoriat!B32)</f>
        <v/>
      </c>
      <c r="C32" s="2" t="str">
        <f>IF(Kategoriat!C32="","",Kategoriat!C32)</f>
        <v/>
      </c>
      <c r="D32" s="36" t="str">
        <f>IF($A32="","",SUMIFS(Tapahtumat!$K$5:$K$504,Tapahtumat!$D$5:$D$504,$A32,Tapahtumat!$C$5:$C$504,D$3))</f>
        <v/>
      </c>
      <c r="E32" s="36" t="str">
        <f>IF($A32="","",SUMIFS(Tapahtumat!$K$5:$K$504,Tapahtumat!$D$5:$D$504,$A32,Tapahtumat!$C$5:$C$504,E$3))</f>
        <v/>
      </c>
      <c r="F32" s="36" t="str">
        <f>IF($A32="","",SUMIFS(Tapahtumat!$K$5:$K$504,Tapahtumat!$D$5:$D$504,$A32,Tapahtumat!$C$5:$C$504,F$3))</f>
        <v/>
      </c>
      <c r="G32" s="36" t="str">
        <f>IF($A32="","",SUMIFS(Tapahtumat!$K$5:$K$504,Tapahtumat!$D$5:$D$504,$A32,Tapahtumat!$C$5:$C$504,G$3))</f>
        <v/>
      </c>
      <c r="H32" s="36" t="str">
        <f>IF($A32="","",SUMIFS(Tapahtumat!$K$5:$K$504,Tapahtumat!$D$5:$D$504,$A32,Tapahtumat!$C$5:$C$504,H$3))</f>
        <v/>
      </c>
      <c r="I32" s="36" t="str">
        <f>IF($A32="","",SUMIFS(Tapahtumat!$K$5:$K$504,Tapahtumat!$D$5:$D$504,$A32,Tapahtumat!$C$5:$C$504,I$3))</f>
        <v/>
      </c>
      <c r="J32" s="36" t="str">
        <f>IF($A32="","",SUMIFS(Tapahtumat!$K$5:$K$504,Tapahtumat!$D$5:$D$504,$A32,Tapahtumat!$C$5:$C$504,J$3))</f>
        <v/>
      </c>
      <c r="K32" s="36" t="str">
        <f>IF($A32="","",SUMIFS(Tapahtumat!$K$5:$K$504,Tapahtumat!$D$5:$D$504,$A32,Tapahtumat!$C$5:$C$504,K$3))</f>
        <v/>
      </c>
      <c r="L32" s="36" t="str">
        <f>IF($A32="","",SUMIFS(Tapahtumat!$K$5:$K$504,Tapahtumat!$D$5:$D$504,$A32,Tapahtumat!$C$5:$C$504,L$3))</f>
        <v/>
      </c>
      <c r="M32" s="36" t="str">
        <f>IF($A32="","",SUMIFS(Tapahtumat!$K$5:$K$504,Tapahtumat!$D$5:$D$504,$A32,Tapahtumat!$C$5:$C$504,M$3))</f>
        <v/>
      </c>
      <c r="N32" s="36" t="str">
        <f>IF($A32="","",SUMIFS(Tapahtumat!$K$5:$K$504,Tapahtumat!$D$5:$D$504,$A32,Tapahtumat!$C$5:$C$504,N$3))</f>
        <v/>
      </c>
      <c r="O32" s="36" t="str">
        <f>IF($A32="","",SUMIFS(Tapahtumat!$K$5:$K$504,Tapahtumat!$D$5:$D$504,$A32,Tapahtumat!$C$5:$C$504,O$3))</f>
        <v/>
      </c>
      <c r="P32" s="37" t="str">
        <f>IF($A32="","",SUM(D32:O32))</f>
        <v/>
      </c>
    </row>
    <row r="33">
      <c r="A33" t="str">
        <f>IF(Kategoriat!A33="","",Kategoriat!A33)</f>
        <v/>
      </c>
      <c r="B33" s="2" t="str">
        <f>IF(Kategoriat!B33="","",Kategoriat!B33)</f>
        <v/>
      </c>
      <c r="C33" s="2" t="str">
        <f>IF(Kategoriat!C33="","",Kategoriat!C33)</f>
        <v/>
      </c>
      <c r="D33" s="36" t="str">
        <f>IF($A33="","",SUMIFS(Tapahtumat!$K$5:$K$504,Tapahtumat!$D$5:$D$504,$A33,Tapahtumat!$C$5:$C$504,D$3))</f>
        <v/>
      </c>
      <c r="E33" s="36" t="str">
        <f>IF($A33="","",SUMIFS(Tapahtumat!$K$5:$K$504,Tapahtumat!$D$5:$D$504,$A33,Tapahtumat!$C$5:$C$504,E$3))</f>
        <v/>
      </c>
      <c r="F33" s="36" t="str">
        <f>IF($A33="","",SUMIFS(Tapahtumat!$K$5:$K$504,Tapahtumat!$D$5:$D$504,$A33,Tapahtumat!$C$5:$C$504,F$3))</f>
        <v/>
      </c>
      <c r="G33" s="36" t="str">
        <f>IF($A33="","",SUMIFS(Tapahtumat!$K$5:$K$504,Tapahtumat!$D$5:$D$504,$A33,Tapahtumat!$C$5:$C$504,G$3))</f>
        <v/>
      </c>
      <c r="H33" s="36" t="str">
        <f>IF($A33="","",SUMIFS(Tapahtumat!$K$5:$K$504,Tapahtumat!$D$5:$D$504,$A33,Tapahtumat!$C$5:$C$504,H$3))</f>
        <v/>
      </c>
      <c r="I33" s="36" t="str">
        <f>IF($A33="","",SUMIFS(Tapahtumat!$K$5:$K$504,Tapahtumat!$D$5:$D$504,$A33,Tapahtumat!$C$5:$C$504,I$3))</f>
        <v/>
      </c>
      <c r="J33" s="36" t="str">
        <f>IF($A33="","",SUMIFS(Tapahtumat!$K$5:$K$504,Tapahtumat!$D$5:$D$504,$A33,Tapahtumat!$C$5:$C$504,J$3))</f>
        <v/>
      </c>
      <c r="K33" s="36" t="str">
        <f>IF($A33="","",SUMIFS(Tapahtumat!$K$5:$K$504,Tapahtumat!$D$5:$D$504,$A33,Tapahtumat!$C$5:$C$504,K$3))</f>
        <v/>
      </c>
      <c r="L33" s="36" t="str">
        <f>IF($A33="","",SUMIFS(Tapahtumat!$K$5:$K$504,Tapahtumat!$D$5:$D$504,$A33,Tapahtumat!$C$5:$C$504,L$3))</f>
        <v/>
      </c>
      <c r="M33" s="36" t="str">
        <f>IF($A33="","",SUMIFS(Tapahtumat!$K$5:$K$504,Tapahtumat!$D$5:$D$504,$A33,Tapahtumat!$C$5:$C$504,M$3))</f>
        <v/>
      </c>
      <c r="N33" s="36" t="str">
        <f>IF($A33="","",SUMIFS(Tapahtumat!$K$5:$K$504,Tapahtumat!$D$5:$D$504,$A33,Tapahtumat!$C$5:$C$504,N$3))</f>
        <v/>
      </c>
      <c r="O33" s="36" t="str">
        <f>IF($A33="","",SUMIFS(Tapahtumat!$K$5:$K$504,Tapahtumat!$D$5:$D$504,$A33,Tapahtumat!$C$5:$C$504,O$3))</f>
        <v/>
      </c>
      <c r="P33" s="37" t="str">
        <f>IF($A33="","",SUM(D33:O33))</f>
        <v/>
      </c>
    </row>
    <row r="34">
      <c r="A34" t="str">
        <f>IF(Kategoriat!A34="","",Kategoriat!A34)</f>
        <v/>
      </c>
      <c r="B34" s="2" t="str">
        <f>IF(Kategoriat!B34="","",Kategoriat!B34)</f>
        <v/>
      </c>
      <c r="C34" s="2" t="str">
        <f>IF(Kategoriat!C34="","",Kategoriat!C34)</f>
        <v/>
      </c>
      <c r="D34" s="36" t="str">
        <f>IF($A34="","",SUMIFS(Tapahtumat!$K$5:$K$504,Tapahtumat!$D$5:$D$504,$A34,Tapahtumat!$C$5:$C$504,D$3))</f>
        <v/>
      </c>
      <c r="E34" s="36" t="str">
        <f>IF($A34="","",SUMIFS(Tapahtumat!$K$5:$K$504,Tapahtumat!$D$5:$D$504,$A34,Tapahtumat!$C$5:$C$504,E$3))</f>
        <v/>
      </c>
      <c r="F34" s="36" t="str">
        <f>IF($A34="","",SUMIFS(Tapahtumat!$K$5:$K$504,Tapahtumat!$D$5:$D$504,$A34,Tapahtumat!$C$5:$C$504,F$3))</f>
        <v/>
      </c>
      <c r="G34" s="36" t="str">
        <f>IF($A34="","",SUMIFS(Tapahtumat!$K$5:$K$504,Tapahtumat!$D$5:$D$504,$A34,Tapahtumat!$C$5:$C$504,G$3))</f>
        <v/>
      </c>
      <c r="H34" s="36" t="str">
        <f>IF($A34="","",SUMIFS(Tapahtumat!$K$5:$K$504,Tapahtumat!$D$5:$D$504,$A34,Tapahtumat!$C$5:$C$504,H$3))</f>
        <v/>
      </c>
      <c r="I34" s="36" t="str">
        <f>IF($A34="","",SUMIFS(Tapahtumat!$K$5:$K$504,Tapahtumat!$D$5:$D$504,$A34,Tapahtumat!$C$5:$C$504,I$3))</f>
        <v/>
      </c>
      <c r="J34" s="36" t="str">
        <f>IF($A34="","",SUMIFS(Tapahtumat!$K$5:$K$504,Tapahtumat!$D$5:$D$504,$A34,Tapahtumat!$C$5:$C$504,J$3))</f>
        <v/>
      </c>
      <c r="K34" s="36" t="str">
        <f>IF($A34="","",SUMIFS(Tapahtumat!$K$5:$K$504,Tapahtumat!$D$5:$D$504,$A34,Tapahtumat!$C$5:$C$504,K$3))</f>
        <v/>
      </c>
      <c r="L34" s="36" t="str">
        <f>IF($A34="","",SUMIFS(Tapahtumat!$K$5:$K$504,Tapahtumat!$D$5:$D$504,$A34,Tapahtumat!$C$5:$C$504,L$3))</f>
        <v/>
      </c>
      <c r="M34" s="36" t="str">
        <f>IF($A34="","",SUMIFS(Tapahtumat!$K$5:$K$504,Tapahtumat!$D$5:$D$504,$A34,Tapahtumat!$C$5:$C$504,M$3))</f>
        <v/>
      </c>
      <c r="N34" s="36" t="str">
        <f>IF($A34="","",SUMIFS(Tapahtumat!$K$5:$K$504,Tapahtumat!$D$5:$D$504,$A34,Tapahtumat!$C$5:$C$504,N$3))</f>
        <v/>
      </c>
      <c r="O34" s="36" t="str">
        <f>IF($A34="","",SUMIFS(Tapahtumat!$K$5:$K$504,Tapahtumat!$D$5:$D$504,$A34,Tapahtumat!$C$5:$C$504,O$3))</f>
        <v/>
      </c>
      <c r="P34" s="37" t="str">
        <f>IF($A34="","",SUM(D34:O34))</f>
        <v/>
      </c>
    </row>
    <row r="35">
      <c r="A35" t="str">
        <f>IF(Kategoriat!A35="","",Kategoriat!A35)</f>
        <v/>
      </c>
      <c r="B35" s="2" t="str">
        <f>IF(Kategoriat!B35="","",Kategoriat!B35)</f>
        <v/>
      </c>
      <c r="C35" s="2" t="str">
        <f>IF(Kategoriat!C35="","",Kategoriat!C35)</f>
        <v/>
      </c>
      <c r="D35" s="36" t="str">
        <f>IF($A35="","",SUMIFS(Tapahtumat!$K$5:$K$504,Tapahtumat!$D$5:$D$504,$A35,Tapahtumat!$C$5:$C$504,D$3))</f>
        <v/>
      </c>
      <c r="E35" s="36" t="str">
        <f>IF($A35="","",SUMIFS(Tapahtumat!$K$5:$K$504,Tapahtumat!$D$5:$D$504,$A35,Tapahtumat!$C$5:$C$504,E$3))</f>
        <v/>
      </c>
      <c r="F35" s="36" t="str">
        <f>IF($A35="","",SUMIFS(Tapahtumat!$K$5:$K$504,Tapahtumat!$D$5:$D$504,$A35,Tapahtumat!$C$5:$C$504,F$3))</f>
        <v/>
      </c>
      <c r="G35" s="36" t="str">
        <f>IF($A35="","",SUMIFS(Tapahtumat!$K$5:$K$504,Tapahtumat!$D$5:$D$504,$A35,Tapahtumat!$C$5:$C$504,G$3))</f>
        <v/>
      </c>
      <c r="H35" s="36" t="str">
        <f>IF($A35="","",SUMIFS(Tapahtumat!$K$5:$K$504,Tapahtumat!$D$5:$D$504,$A35,Tapahtumat!$C$5:$C$504,H$3))</f>
        <v/>
      </c>
      <c r="I35" s="36" t="str">
        <f>IF($A35="","",SUMIFS(Tapahtumat!$K$5:$K$504,Tapahtumat!$D$5:$D$504,$A35,Tapahtumat!$C$5:$C$504,I$3))</f>
        <v/>
      </c>
      <c r="J35" s="36" t="str">
        <f>IF($A35="","",SUMIFS(Tapahtumat!$K$5:$K$504,Tapahtumat!$D$5:$D$504,$A35,Tapahtumat!$C$5:$C$504,J$3))</f>
        <v/>
      </c>
      <c r="K35" s="36" t="str">
        <f>IF($A35="","",SUMIFS(Tapahtumat!$K$5:$K$504,Tapahtumat!$D$5:$D$504,$A35,Tapahtumat!$C$5:$C$504,K$3))</f>
        <v/>
      </c>
      <c r="L35" s="36" t="str">
        <f>IF($A35="","",SUMIFS(Tapahtumat!$K$5:$K$504,Tapahtumat!$D$5:$D$504,$A35,Tapahtumat!$C$5:$C$504,L$3))</f>
        <v/>
      </c>
      <c r="M35" s="36" t="str">
        <f>IF($A35="","",SUMIFS(Tapahtumat!$K$5:$K$504,Tapahtumat!$D$5:$D$504,$A35,Tapahtumat!$C$5:$C$504,M$3))</f>
        <v/>
      </c>
      <c r="N35" s="36" t="str">
        <f>IF($A35="","",SUMIFS(Tapahtumat!$K$5:$K$504,Tapahtumat!$D$5:$D$504,$A35,Tapahtumat!$C$5:$C$504,N$3))</f>
        <v/>
      </c>
      <c r="O35" s="36" t="str">
        <f>IF($A35="","",SUMIFS(Tapahtumat!$K$5:$K$504,Tapahtumat!$D$5:$D$504,$A35,Tapahtumat!$C$5:$C$504,O$3))</f>
        <v/>
      </c>
      <c r="P35" s="37" t="str">
        <f>IF($A35="","",SUM(D35:O35))</f>
        <v/>
      </c>
    </row>
    <row r="36">
      <c r="A36" t="str">
        <f>IF(Kategoriat!A36="","",Kategoriat!A36)</f>
        <v/>
      </c>
      <c r="B36" s="2" t="str">
        <f>IF(Kategoriat!B36="","",Kategoriat!B36)</f>
        <v/>
      </c>
      <c r="C36" s="2" t="str">
        <f>IF(Kategoriat!C36="","",Kategoriat!C36)</f>
        <v/>
      </c>
      <c r="D36" s="36" t="str">
        <f>IF($A36="","",SUMIFS(Tapahtumat!$K$5:$K$504,Tapahtumat!$D$5:$D$504,$A36,Tapahtumat!$C$5:$C$504,D$3))</f>
        <v/>
      </c>
      <c r="E36" s="36" t="str">
        <f>IF($A36="","",SUMIFS(Tapahtumat!$K$5:$K$504,Tapahtumat!$D$5:$D$504,$A36,Tapahtumat!$C$5:$C$504,E$3))</f>
        <v/>
      </c>
      <c r="F36" s="36" t="str">
        <f>IF($A36="","",SUMIFS(Tapahtumat!$K$5:$K$504,Tapahtumat!$D$5:$D$504,$A36,Tapahtumat!$C$5:$C$504,F$3))</f>
        <v/>
      </c>
      <c r="G36" s="36" t="str">
        <f>IF($A36="","",SUMIFS(Tapahtumat!$K$5:$K$504,Tapahtumat!$D$5:$D$504,$A36,Tapahtumat!$C$5:$C$504,G$3))</f>
        <v/>
      </c>
      <c r="H36" s="36" t="str">
        <f>IF($A36="","",SUMIFS(Tapahtumat!$K$5:$K$504,Tapahtumat!$D$5:$D$504,$A36,Tapahtumat!$C$5:$C$504,H$3))</f>
        <v/>
      </c>
      <c r="I36" s="36" t="str">
        <f>IF($A36="","",SUMIFS(Tapahtumat!$K$5:$K$504,Tapahtumat!$D$5:$D$504,$A36,Tapahtumat!$C$5:$C$504,I$3))</f>
        <v/>
      </c>
      <c r="J36" s="36" t="str">
        <f>IF($A36="","",SUMIFS(Tapahtumat!$K$5:$K$504,Tapahtumat!$D$5:$D$504,$A36,Tapahtumat!$C$5:$C$504,J$3))</f>
        <v/>
      </c>
      <c r="K36" s="36" t="str">
        <f>IF($A36="","",SUMIFS(Tapahtumat!$K$5:$K$504,Tapahtumat!$D$5:$D$504,$A36,Tapahtumat!$C$5:$C$504,K$3))</f>
        <v/>
      </c>
      <c r="L36" s="36" t="str">
        <f>IF($A36="","",SUMIFS(Tapahtumat!$K$5:$K$504,Tapahtumat!$D$5:$D$504,$A36,Tapahtumat!$C$5:$C$504,L$3))</f>
        <v/>
      </c>
      <c r="M36" s="36" t="str">
        <f>IF($A36="","",SUMIFS(Tapahtumat!$K$5:$K$504,Tapahtumat!$D$5:$D$504,$A36,Tapahtumat!$C$5:$C$504,M$3))</f>
        <v/>
      </c>
      <c r="N36" s="36" t="str">
        <f>IF($A36="","",SUMIFS(Tapahtumat!$K$5:$K$504,Tapahtumat!$D$5:$D$504,$A36,Tapahtumat!$C$5:$C$504,N$3))</f>
        <v/>
      </c>
      <c r="O36" s="36" t="str">
        <f>IF($A36="","",SUMIFS(Tapahtumat!$K$5:$K$504,Tapahtumat!$D$5:$D$504,$A36,Tapahtumat!$C$5:$C$504,O$3))</f>
        <v/>
      </c>
      <c r="P36" s="37" t="str">
        <f>IF($A36="","",SUM(D36:O36))</f>
        <v/>
      </c>
    </row>
    <row r="37">
      <c r="A37" t="str">
        <f>IF(Kategoriat!A37="","",Kategoriat!A37)</f>
        <v/>
      </c>
      <c r="B37" s="2" t="str">
        <f>IF(Kategoriat!B37="","",Kategoriat!B37)</f>
        <v/>
      </c>
      <c r="C37" s="2" t="str">
        <f>IF(Kategoriat!C37="","",Kategoriat!C37)</f>
        <v/>
      </c>
      <c r="D37" s="36" t="str">
        <f>IF($A37="","",SUMIFS(Tapahtumat!$K$5:$K$504,Tapahtumat!$D$5:$D$504,$A37,Tapahtumat!$C$5:$C$504,D$3))</f>
        <v/>
      </c>
      <c r="E37" s="36" t="str">
        <f>IF($A37="","",SUMIFS(Tapahtumat!$K$5:$K$504,Tapahtumat!$D$5:$D$504,$A37,Tapahtumat!$C$5:$C$504,E$3))</f>
        <v/>
      </c>
      <c r="F37" s="36" t="str">
        <f>IF($A37="","",SUMIFS(Tapahtumat!$K$5:$K$504,Tapahtumat!$D$5:$D$504,$A37,Tapahtumat!$C$5:$C$504,F$3))</f>
        <v/>
      </c>
      <c r="G37" s="36" t="str">
        <f>IF($A37="","",SUMIFS(Tapahtumat!$K$5:$K$504,Tapahtumat!$D$5:$D$504,$A37,Tapahtumat!$C$5:$C$504,G$3))</f>
        <v/>
      </c>
      <c r="H37" s="36" t="str">
        <f>IF($A37="","",SUMIFS(Tapahtumat!$K$5:$K$504,Tapahtumat!$D$5:$D$504,$A37,Tapahtumat!$C$5:$C$504,H$3))</f>
        <v/>
      </c>
      <c r="I37" s="36" t="str">
        <f>IF($A37="","",SUMIFS(Tapahtumat!$K$5:$K$504,Tapahtumat!$D$5:$D$504,$A37,Tapahtumat!$C$5:$C$504,I$3))</f>
        <v/>
      </c>
      <c r="J37" s="36" t="str">
        <f>IF($A37="","",SUMIFS(Tapahtumat!$K$5:$K$504,Tapahtumat!$D$5:$D$504,$A37,Tapahtumat!$C$5:$C$504,J$3))</f>
        <v/>
      </c>
      <c r="K37" s="36" t="str">
        <f>IF($A37="","",SUMIFS(Tapahtumat!$K$5:$K$504,Tapahtumat!$D$5:$D$504,$A37,Tapahtumat!$C$5:$C$504,K$3))</f>
        <v/>
      </c>
      <c r="L37" s="36" t="str">
        <f>IF($A37="","",SUMIFS(Tapahtumat!$K$5:$K$504,Tapahtumat!$D$5:$D$504,$A37,Tapahtumat!$C$5:$C$504,L$3))</f>
        <v/>
      </c>
      <c r="M37" s="36" t="str">
        <f>IF($A37="","",SUMIFS(Tapahtumat!$K$5:$K$504,Tapahtumat!$D$5:$D$504,$A37,Tapahtumat!$C$5:$C$504,M$3))</f>
        <v/>
      </c>
      <c r="N37" s="36" t="str">
        <f>IF($A37="","",SUMIFS(Tapahtumat!$K$5:$K$504,Tapahtumat!$D$5:$D$504,$A37,Tapahtumat!$C$5:$C$504,N$3))</f>
        <v/>
      </c>
      <c r="O37" s="36" t="str">
        <f>IF($A37="","",SUMIFS(Tapahtumat!$K$5:$K$504,Tapahtumat!$D$5:$D$504,$A37,Tapahtumat!$C$5:$C$504,O$3))</f>
        <v/>
      </c>
      <c r="P37" s="37" t="str">
        <f>IF($A37="","",SUM(D37:O37))</f>
        <v/>
      </c>
    </row>
    <row r="38">
      <c r="A38" t="str">
        <f>IF(Kategoriat!A38="","",Kategoriat!A38)</f>
        <v/>
      </c>
      <c r="B38" s="2" t="str">
        <f>IF(Kategoriat!B38="","",Kategoriat!B38)</f>
        <v/>
      </c>
      <c r="C38" s="2" t="str">
        <f>IF(Kategoriat!C38="","",Kategoriat!C38)</f>
        <v/>
      </c>
      <c r="D38" s="36" t="str">
        <f>IF($A38="","",SUMIFS(Tapahtumat!$K$5:$K$504,Tapahtumat!$D$5:$D$504,$A38,Tapahtumat!$C$5:$C$504,D$3))</f>
        <v/>
      </c>
      <c r="E38" s="36" t="str">
        <f>IF($A38="","",SUMIFS(Tapahtumat!$K$5:$K$504,Tapahtumat!$D$5:$D$504,$A38,Tapahtumat!$C$5:$C$504,E$3))</f>
        <v/>
      </c>
      <c r="F38" s="36" t="str">
        <f>IF($A38="","",SUMIFS(Tapahtumat!$K$5:$K$504,Tapahtumat!$D$5:$D$504,$A38,Tapahtumat!$C$5:$C$504,F$3))</f>
        <v/>
      </c>
      <c r="G38" s="36" t="str">
        <f>IF($A38="","",SUMIFS(Tapahtumat!$K$5:$K$504,Tapahtumat!$D$5:$D$504,$A38,Tapahtumat!$C$5:$C$504,G$3))</f>
        <v/>
      </c>
      <c r="H38" s="36" t="str">
        <f>IF($A38="","",SUMIFS(Tapahtumat!$K$5:$K$504,Tapahtumat!$D$5:$D$504,$A38,Tapahtumat!$C$5:$C$504,H$3))</f>
        <v/>
      </c>
      <c r="I38" s="36" t="str">
        <f>IF($A38="","",SUMIFS(Tapahtumat!$K$5:$K$504,Tapahtumat!$D$5:$D$504,$A38,Tapahtumat!$C$5:$C$504,I$3))</f>
        <v/>
      </c>
      <c r="J38" s="36" t="str">
        <f>IF($A38="","",SUMIFS(Tapahtumat!$K$5:$K$504,Tapahtumat!$D$5:$D$504,$A38,Tapahtumat!$C$5:$C$504,J$3))</f>
        <v/>
      </c>
      <c r="K38" s="36" t="str">
        <f>IF($A38="","",SUMIFS(Tapahtumat!$K$5:$K$504,Tapahtumat!$D$5:$D$504,$A38,Tapahtumat!$C$5:$C$504,K$3))</f>
        <v/>
      </c>
      <c r="L38" s="36" t="str">
        <f>IF($A38="","",SUMIFS(Tapahtumat!$K$5:$K$504,Tapahtumat!$D$5:$D$504,$A38,Tapahtumat!$C$5:$C$504,L$3))</f>
        <v/>
      </c>
      <c r="M38" s="36" t="str">
        <f>IF($A38="","",SUMIFS(Tapahtumat!$K$5:$K$504,Tapahtumat!$D$5:$D$504,$A38,Tapahtumat!$C$5:$C$504,M$3))</f>
        <v/>
      </c>
      <c r="N38" s="36" t="str">
        <f>IF($A38="","",SUMIFS(Tapahtumat!$K$5:$K$504,Tapahtumat!$D$5:$D$504,$A38,Tapahtumat!$C$5:$C$504,N$3))</f>
        <v/>
      </c>
      <c r="O38" s="36" t="str">
        <f>IF($A38="","",SUMIFS(Tapahtumat!$K$5:$K$504,Tapahtumat!$D$5:$D$504,$A38,Tapahtumat!$C$5:$C$504,O$3))</f>
        <v/>
      </c>
      <c r="P38" s="37" t="str">
        <f>IF($A38="","",SUM(D38:O38))</f>
        <v/>
      </c>
    </row>
    <row r="39">
      <c r="A39" t="str">
        <f>IF(Kategoriat!A39="","",Kategoriat!A39)</f>
        <v/>
      </c>
      <c r="B39" s="2" t="str">
        <f>IF(Kategoriat!B39="","",Kategoriat!B39)</f>
        <v/>
      </c>
      <c r="C39" s="2" t="str">
        <f>IF(Kategoriat!C39="","",Kategoriat!C39)</f>
        <v/>
      </c>
      <c r="D39" s="36" t="str">
        <f>IF($A39="","",SUMIFS(Tapahtumat!$K$5:$K$504,Tapahtumat!$D$5:$D$504,$A39,Tapahtumat!$C$5:$C$504,D$3))</f>
        <v/>
      </c>
      <c r="E39" s="36" t="str">
        <f>IF($A39="","",SUMIFS(Tapahtumat!$K$5:$K$504,Tapahtumat!$D$5:$D$504,$A39,Tapahtumat!$C$5:$C$504,E$3))</f>
        <v/>
      </c>
      <c r="F39" s="36" t="str">
        <f>IF($A39="","",SUMIFS(Tapahtumat!$K$5:$K$504,Tapahtumat!$D$5:$D$504,$A39,Tapahtumat!$C$5:$C$504,F$3))</f>
        <v/>
      </c>
      <c r="G39" s="36" t="str">
        <f>IF($A39="","",SUMIFS(Tapahtumat!$K$5:$K$504,Tapahtumat!$D$5:$D$504,$A39,Tapahtumat!$C$5:$C$504,G$3))</f>
        <v/>
      </c>
      <c r="H39" s="36" t="str">
        <f>IF($A39="","",SUMIFS(Tapahtumat!$K$5:$K$504,Tapahtumat!$D$5:$D$504,$A39,Tapahtumat!$C$5:$C$504,H$3))</f>
        <v/>
      </c>
      <c r="I39" s="36" t="str">
        <f>IF($A39="","",SUMIFS(Tapahtumat!$K$5:$K$504,Tapahtumat!$D$5:$D$504,$A39,Tapahtumat!$C$5:$C$504,I$3))</f>
        <v/>
      </c>
      <c r="J39" s="36" t="str">
        <f>IF($A39="","",SUMIFS(Tapahtumat!$K$5:$K$504,Tapahtumat!$D$5:$D$504,$A39,Tapahtumat!$C$5:$C$504,J$3))</f>
        <v/>
      </c>
      <c r="K39" s="36" t="str">
        <f>IF($A39="","",SUMIFS(Tapahtumat!$K$5:$K$504,Tapahtumat!$D$5:$D$504,$A39,Tapahtumat!$C$5:$C$504,K$3))</f>
        <v/>
      </c>
      <c r="L39" s="36" t="str">
        <f>IF($A39="","",SUMIFS(Tapahtumat!$K$5:$K$504,Tapahtumat!$D$5:$D$504,$A39,Tapahtumat!$C$5:$C$504,L$3))</f>
        <v/>
      </c>
      <c r="M39" s="36" t="str">
        <f>IF($A39="","",SUMIFS(Tapahtumat!$K$5:$K$504,Tapahtumat!$D$5:$D$504,$A39,Tapahtumat!$C$5:$C$504,M$3))</f>
        <v/>
      </c>
      <c r="N39" s="36" t="str">
        <f>IF($A39="","",SUMIFS(Tapahtumat!$K$5:$K$504,Tapahtumat!$D$5:$D$504,$A39,Tapahtumat!$C$5:$C$504,N$3))</f>
        <v/>
      </c>
      <c r="O39" s="36" t="str">
        <f>IF($A39="","",SUMIFS(Tapahtumat!$K$5:$K$504,Tapahtumat!$D$5:$D$504,$A39,Tapahtumat!$C$5:$C$504,O$3))</f>
        <v/>
      </c>
      <c r="P39" s="37" t="str">
        <f>IF($A39="","",SUM(D39:O39))</f>
        <v/>
      </c>
    </row>
    <row r="40">
      <c r="A40" t="str">
        <f>IF(Kategoriat!A40="","",Kategoriat!A40)</f>
        <v/>
      </c>
      <c r="B40" s="2" t="str">
        <f>IF(Kategoriat!B40="","",Kategoriat!B40)</f>
        <v/>
      </c>
      <c r="C40" s="2" t="str">
        <f>IF(Kategoriat!C40="","",Kategoriat!C40)</f>
        <v/>
      </c>
      <c r="D40" s="36" t="str">
        <f>IF($A40="","",SUMIFS(Tapahtumat!$K$5:$K$504,Tapahtumat!$D$5:$D$504,$A40,Tapahtumat!$C$5:$C$504,D$3))</f>
        <v/>
      </c>
      <c r="E40" s="36" t="str">
        <f>IF($A40="","",SUMIFS(Tapahtumat!$K$5:$K$504,Tapahtumat!$D$5:$D$504,$A40,Tapahtumat!$C$5:$C$504,E$3))</f>
        <v/>
      </c>
      <c r="F40" s="36" t="str">
        <f>IF($A40="","",SUMIFS(Tapahtumat!$K$5:$K$504,Tapahtumat!$D$5:$D$504,$A40,Tapahtumat!$C$5:$C$504,F$3))</f>
        <v/>
      </c>
      <c r="G40" s="36" t="str">
        <f>IF($A40="","",SUMIFS(Tapahtumat!$K$5:$K$504,Tapahtumat!$D$5:$D$504,$A40,Tapahtumat!$C$5:$C$504,G$3))</f>
        <v/>
      </c>
      <c r="H40" s="36" t="str">
        <f>IF($A40="","",SUMIFS(Tapahtumat!$K$5:$K$504,Tapahtumat!$D$5:$D$504,$A40,Tapahtumat!$C$5:$C$504,H$3))</f>
        <v/>
      </c>
      <c r="I40" s="36" t="str">
        <f>IF($A40="","",SUMIFS(Tapahtumat!$K$5:$K$504,Tapahtumat!$D$5:$D$504,$A40,Tapahtumat!$C$5:$C$504,I$3))</f>
        <v/>
      </c>
      <c r="J40" s="36" t="str">
        <f>IF($A40="","",SUMIFS(Tapahtumat!$K$5:$K$504,Tapahtumat!$D$5:$D$504,$A40,Tapahtumat!$C$5:$C$504,J$3))</f>
        <v/>
      </c>
      <c r="K40" s="36" t="str">
        <f>IF($A40="","",SUMIFS(Tapahtumat!$K$5:$K$504,Tapahtumat!$D$5:$D$504,$A40,Tapahtumat!$C$5:$C$504,K$3))</f>
        <v/>
      </c>
      <c r="L40" s="36" t="str">
        <f>IF($A40="","",SUMIFS(Tapahtumat!$K$5:$K$504,Tapahtumat!$D$5:$D$504,$A40,Tapahtumat!$C$5:$C$504,L$3))</f>
        <v/>
      </c>
      <c r="M40" s="36" t="str">
        <f>IF($A40="","",SUMIFS(Tapahtumat!$K$5:$K$504,Tapahtumat!$D$5:$D$504,$A40,Tapahtumat!$C$5:$C$504,M$3))</f>
        <v/>
      </c>
      <c r="N40" s="36" t="str">
        <f>IF($A40="","",SUMIFS(Tapahtumat!$K$5:$K$504,Tapahtumat!$D$5:$D$504,$A40,Tapahtumat!$C$5:$C$504,N$3))</f>
        <v/>
      </c>
      <c r="O40" s="36" t="str">
        <f>IF($A40="","",SUMIFS(Tapahtumat!$K$5:$K$504,Tapahtumat!$D$5:$D$504,$A40,Tapahtumat!$C$5:$C$504,O$3))</f>
        <v/>
      </c>
      <c r="P40" s="37" t="str">
        <f>IF($A40="","",SUM(D40:O40))</f>
        <v/>
      </c>
    </row>
    <row r="41">
      <c r="A41" t="str">
        <f>IF(Kategoriat!A41="","",Kategoriat!A41)</f>
        <v/>
      </c>
      <c r="B41" s="2" t="str">
        <f>IF(Kategoriat!B41="","",Kategoriat!B41)</f>
        <v/>
      </c>
      <c r="C41" s="2" t="str">
        <f>IF(Kategoriat!C41="","",Kategoriat!C41)</f>
        <v/>
      </c>
      <c r="D41" s="36" t="str">
        <f>IF($A41="","",SUMIFS(Tapahtumat!$K$5:$K$504,Tapahtumat!$D$5:$D$504,$A41,Tapahtumat!$C$5:$C$504,D$3))</f>
        <v/>
      </c>
      <c r="E41" s="36" t="str">
        <f>IF($A41="","",SUMIFS(Tapahtumat!$K$5:$K$504,Tapahtumat!$D$5:$D$504,$A41,Tapahtumat!$C$5:$C$504,E$3))</f>
        <v/>
      </c>
      <c r="F41" s="36" t="str">
        <f>IF($A41="","",SUMIFS(Tapahtumat!$K$5:$K$504,Tapahtumat!$D$5:$D$504,$A41,Tapahtumat!$C$5:$C$504,F$3))</f>
        <v/>
      </c>
      <c r="G41" s="36" t="str">
        <f>IF($A41="","",SUMIFS(Tapahtumat!$K$5:$K$504,Tapahtumat!$D$5:$D$504,$A41,Tapahtumat!$C$5:$C$504,G$3))</f>
        <v/>
      </c>
      <c r="H41" s="36" t="str">
        <f>IF($A41="","",SUMIFS(Tapahtumat!$K$5:$K$504,Tapahtumat!$D$5:$D$504,$A41,Tapahtumat!$C$5:$C$504,H$3))</f>
        <v/>
      </c>
      <c r="I41" s="36" t="str">
        <f>IF($A41="","",SUMIFS(Tapahtumat!$K$5:$K$504,Tapahtumat!$D$5:$D$504,$A41,Tapahtumat!$C$5:$C$504,I$3))</f>
        <v/>
      </c>
      <c r="J41" s="36" t="str">
        <f>IF($A41="","",SUMIFS(Tapahtumat!$K$5:$K$504,Tapahtumat!$D$5:$D$504,$A41,Tapahtumat!$C$5:$C$504,J$3))</f>
        <v/>
      </c>
      <c r="K41" s="36" t="str">
        <f>IF($A41="","",SUMIFS(Tapahtumat!$K$5:$K$504,Tapahtumat!$D$5:$D$504,$A41,Tapahtumat!$C$5:$C$504,K$3))</f>
        <v/>
      </c>
      <c r="L41" s="36" t="str">
        <f>IF($A41="","",SUMIFS(Tapahtumat!$K$5:$K$504,Tapahtumat!$D$5:$D$504,$A41,Tapahtumat!$C$5:$C$504,L$3))</f>
        <v/>
      </c>
      <c r="M41" s="36" t="str">
        <f>IF($A41="","",SUMIFS(Tapahtumat!$K$5:$K$504,Tapahtumat!$D$5:$D$504,$A41,Tapahtumat!$C$5:$C$504,M$3))</f>
        <v/>
      </c>
      <c r="N41" s="36" t="str">
        <f>IF($A41="","",SUMIFS(Tapahtumat!$K$5:$K$504,Tapahtumat!$D$5:$D$504,$A41,Tapahtumat!$C$5:$C$504,N$3))</f>
        <v/>
      </c>
      <c r="O41" s="36" t="str">
        <f>IF($A41="","",SUMIFS(Tapahtumat!$K$5:$K$504,Tapahtumat!$D$5:$D$504,$A41,Tapahtumat!$C$5:$C$504,O$3))</f>
        <v/>
      </c>
      <c r="P41" s="37" t="str">
        <f>IF($A41="","",SUM(D41:O41))</f>
        <v/>
      </c>
    </row>
    <row r="42">
      <c r="A42" t="str">
        <f>IF(Kategoriat!A42="","",Kategoriat!A42)</f>
        <v/>
      </c>
      <c r="B42" s="2" t="str">
        <f>IF(Kategoriat!B42="","",Kategoriat!B42)</f>
        <v/>
      </c>
      <c r="C42" s="2" t="str">
        <f>IF(Kategoriat!C42="","",Kategoriat!C42)</f>
        <v/>
      </c>
      <c r="D42" s="36" t="str">
        <f>IF($A42="","",SUMIFS(Tapahtumat!$K$5:$K$504,Tapahtumat!$D$5:$D$504,$A42,Tapahtumat!$C$5:$C$504,D$3))</f>
        <v/>
      </c>
      <c r="E42" s="36" t="str">
        <f>IF($A42="","",SUMIFS(Tapahtumat!$K$5:$K$504,Tapahtumat!$D$5:$D$504,$A42,Tapahtumat!$C$5:$C$504,E$3))</f>
        <v/>
      </c>
      <c r="F42" s="36" t="str">
        <f>IF($A42="","",SUMIFS(Tapahtumat!$K$5:$K$504,Tapahtumat!$D$5:$D$504,$A42,Tapahtumat!$C$5:$C$504,F$3))</f>
        <v/>
      </c>
      <c r="G42" s="36" t="str">
        <f>IF($A42="","",SUMIFS(Tapahtumat!$K$5:$K$504,Tapahtumat!$D$5:$D$504,$A42,Tapahtumat!$C$5:$C$504,G$3))</f>
        <v/>
      </c>
      <c r="H42" s="36" t="str">
        <f>IF($A42="","",SUMIFS(Tapahtumat!$K$5:$K$504,Tapahtumat!$D$5:$D$504,$A42,Tapahtumat!$C$5:$C$504,H$3))</f>
        <v/>
      </c>
      <c r="I42" s="36" t="str">
        <f>IF($A42="","",SUMIFS(Tapahtumat!$K$5:$K$504,Tapahtumat!$D$5:$D$504,$A42,Tapahtumat!$C$5:$C$504,I$3))</f>
        <v/>
      </c>
      <c r="J42" s="36" t="str">
        <f>IF($A42="","",SUMIFS(Tapahtumat!$K$5:$K$504,Tapahtumat!$D$5:$D$504,$A42,Tapahtumat!$C$5:$C$504,J$3))</f>
        <v/>
      </c>
      <c r="K42" s="36" t="str">
        <f>IF($A42="","",SUMIFS(Tapahtumat!$K$5:$K$504,Tapahtumat!$D$5:$D$504,$A42,Tapahtumat!$C$5:$C$504,K$3))</f>
        <v/>
      </c>
      <c r="L42" s="36" t="str">
        <f>IF($A42="","",SUMIFS(Tapahtumat!$K$5:$K$504,Tapahtumat!$D$5:$D$504,$A42,Tapahtumat!$C$5:$C$504,L$3))</f>
        <v/>
      </c>
      <c r="M42" s="36" t="str">
        <f>IF($A42="","",SUMIFS(Tapahtumat!$K$5:$K$504,Tapahtumat!$D$5:$D$504,$A42,Tapahtumat!$C$5:$C$504,M$3))</f>
        <v/>
      </c>
      <c r="N42" s="36" t="str">
        <f>IF($A42="","",SUMIFS(Tapahtumat!$K$5:$K$504,Tapahtumat!$D$5:$D$504,$A42,Tapahtumat!$C$5:$C$504,N$3))</f>
        <v/>
      </c>
      <c r="O42" s="36" t="str">
        <f>IF($A42="","",SUMIFS(Tapahtumat!$K$5:$K$504,Tapahtumat!$D$5:$D$504,$A42,Tapahtumat!$C$5:$C$504,O$3))</f>
        <v/>
      </c>
      <c r="P42" s="37" t="str">
        <f>IF($A42="","",SUM(D42:O42))</f>
        <v/>
      </c>
    </row>
    <row r="43">
      <c r="A43" t="str">
        <f>IF(Kategoriat!A43="","",Kategoriat!A43)</f>
        <v/>
      </c>
      <c r="B43" s="2" t="str">
        <f>IF(Kategoriat!B43="","",Kategoriat!B43)</f>
        <v/>
      </c>
      <c r="C43" s="2" t="str">
        <f>IF(Kategoriat!C43="","",Kategoriat!C43)</f>
        <v/>
      </c>
      <c r="D43" s="36" t="str">
        <f>IF($A43="","",SUMIFS(Tapahtumat!$K$5:$K$504,Tapahtumat!$D$5:$D$504,$A43,Tapahtumat!$C$5:$C$504,D$3))</f>
        <v/>
      </c>
      <c r="E43" s="36" t="str">
        <f>IF($A43="","",SUMIFS(Tapahtumat!$K$5:$K$504,Tapahtumat!$D$5:$D$504,$A43,Tapahtumat!$C$5:$C$504,E$3))</f>
        <v/>
      </c>
      <c r="F43" s="36" t="str">
        <f>IF($A43="","",SUMIFS(Tapahtumat!$K$5:$K$504,Tapahtumat!$D$5:$D$504,$A43,Tapahtumat!$C$5:$C$504,F$3))</f>
        <v/>
      </c>
      <c r="G43" s="36" t="str">
        <f>IF($A43="","",SUMIFS(Tapahtumat!$K$5:$K$504,Tapahtumat!$D$5:$D$504,$A43,Tapahtumat!$C$5:$C$504,G$3))</f>
        <v/>
      </c>
      <c r="H43" s="36" t="str">
        <f>IF($A43="","",SUMIFS(Tapahtumat!$K$5:$K$504,Tapahtumat!$D$5:$D$504,$A43,Tapahtumat!$C$5:$C$504,H$3))</f>
        <v/>
      </c>
      <c r="I43" s="36" t="str">
        <f>IF($A43="","",SUMIFS(Tapahtumat!$K$5:$K$504,Tapahtumat!$D$5:$D$504,$A43,Tapahtumat!$C$5:$C$504,I$3))</f>
        <v/>
      </c>
      <c r="J43" s="36" t="str">
        <f>IF($A43="","",SUMIFS(Tapahtumat!$K$5:$K$504,Tapahtumat!$D$5:$D$504,$A43,Tapahtumat!$C$5:$C$504,J$3))</f>
        <v/>
      </c>
      <c r="K43" s="36" t="str">
        <f>IF($A43="","",SUMIFS(Tapahtumat!$K$5:$K$504,Tapahtumat!$D$5:$D$504,$A43,Tapahtumat!$C$5:$C$504,K$3))</f>
        <v/>
      </c>
      <c r="L43" s="36" t="str">
        <f>IF($A43="","",SUMIFS(Tapahtumat!$K$5:$K$504,Tapahtumat!$D$5:$D$504,$A43,Tapahtumat!$C$5:$C$504,L$3))</f>
        <v/>
      </c>
      <c r="M43" s="36" t="str">
        <f>IF($A43="","",SUMIFS(Tapahtumat!$K$5:$K$504,Tapahtumat!$D$5:$D$504,$A43,Tapahtumat!$C$5:$C$504,M$3))</f>
        <v/>
      </c>
      <c r="N43" s="36" t="str">
        <f>IF($A43="","",SUMIFS(Tapahtumat!$K$5:$K$504,Tapahtumat!$D$5:$D$504,$A43,Tapahtumat!$C$5:$C$504,N$3))</f>
        <v/>
      </c>
      <c r="O43" s="36" t="str">
        <f>IF($A43="","",SUMIFS(Tapahtumat!$K$5:$K$504,Tapahtumat!$D$5:$D$504,$A43,Tapahtumat!$C$5:$C$504,O$3))</f>
        <v/>
      </c>
      <c r="P43" s="37" t="str">
        <f>IF($A43="","",SUM(D43:O43))</f>
        <v/>
      </c>
    </row>
    <row r="44">
      <c r="A44" t="str">
        <f>IF(Kategoriat!A44="","",Kategoriat!A44)</f>
        <v/>
      </c>
      <c r="B44" s="2" t="str">
        <f>IF(Kategoriat!B44="","",Kategoriat!B44)</f>
        <v/>
      </c>
      <c r="C44" s="2" t="str">
        <f>IF(Kategoriat!C44="","",Kategoriat!C44)</f>
        <v/>
      </c>
      <c r="D44" s="36" t="str">
        <f>IF($A44="","",SUMIFS(Tapahtumat!$K$5:$K$504,Tapahtumat!$D$5:$D$504,$A44,Tapahtumat!$C$5:$C$504,D$3))</f>
        <v/>
      </c>
      <c r="E44" s="36" t="str">
        <f>IF($A44="","",SUMIFS(Tapahtumat!$K$5:$K$504,Tapahtumat!$D$5:$D$504,$A44,Tapahtumat!$C$5:$C$504,E$3))</f>
        <v/>
      </c>
      <c r="F44" s="36" t="str">
        <f>IF($A44="","",SUMIFS(Tapahtumat!$K$5:$K$504,Tapahtumat!$D$5:$D$504,$A44,Tapahtumat!$C$5:$C$504,F$3))</f>
        <v/>
      </c>
      <c r="G44" s="36" t="str">
        <f>IF($A44="","",SUMIFS(Tapahtumat!$K$5:$K$504,Tapahtumat!$D$5:$D$504,$A44,Tapahtumat!$C$5:$C$504,G$3))</f>
        <v/>
      </c>
      <c r="H44" s="36" t="str">
        <f>IF($A44="","",SUMIFS(Tapahtumat!$K$5:$K$504,Tapahtumat!$D$5:$D$504,$A44,Tapahtumat!$C$5:$C$504,H$3))</f>
        <v/>
      </c>
      <c r="I44" s="36" t="str">
        <f>IF($A44="","",SUMIFS(Tapahtumat!$K$5:$K$504,Tapahtumat!$D$5:$D$504,$A44,Tapahtumat!$C$5:$C$504,I$3))</f>
        <v/>
      </c>
      <c r="J44" s="36" t="str">
        <f>IF($A44="","",SUMIFS(Tapahtumat!$K$5:$K$504,Tapahtumat!$D$5:$D$504,$A44,Tapahtumat!$C$5:$C$504,J$3))</f>
        <v/>
      </c>
      <c r="K44" s="36" t="str">
        <f>IF($A44="","",SUMIFS(Tapahtumat!$K$5:$K$504,Tapahtumat!$D$5:$D$504,$A44,Tapahtumat!$C$5:$C$504,K$3))</f>
        <v/>
      </c>
      <c r="L44" s="36" t="str">
        <f>IF($A44="","",SUMIFS(Tapahtumat!$K$5:$K$504,Tapahtumat!$D$5:$D$504,$A44,Tapahtumat!$C$5:$C$504,L$3))</f>
        <v/>
      </c>
      <c r="M44" s="36" t="str">
        <f>IF($A44="","",SUMIFS(Tapahtumat!$K$5:$K$504,Tapahtumat!$D$5:$D$504,$A44,Tapahtumat!$C$5:$C$504,M$3))</f>
        <v/>
      </c>
      <c r="N44" s="36" t="str">
        <f>IF($A44="","",SUMIFS(Tapahtumat!$K$5:$K$504,Tapahtumat!$D$5:$D$504,$A44,Tapahtumat!$C$5:$C$504,N$3))</f>
        <v/>
      </c>
      <c r="O44" s="36" t="str">
        <f>IF($A44="","",SUMIFS(Tapahtumat!$K$5:$K$504,Tapahtumat!$D$5:$D$504,$A44,Tapahtumat!$C$5:$C$504,O$3))</f>
        <v/>
      </c>
      <c r="P44" s="37" t="str">
        <f>IF($A44="","",SUM(D44:O44))</f>
        <v/>
      </c>
    </row>
    <row r="46">
      <c r="A46" s="11" t="inlineStr">
        <is>
          <t>Tulot yhteensä</t>
        </is>
      </c>
      <c r="D46" s="38">
        <f>SUMIF($B$5:$B$44,"Tulo",D5:D44)</f>
        <v>1000</v>
      </c>
      <c r="E46" s="38">
        <f>SUMIF($B$5:$B$44,"Tulo",E5:E44)</f>
        <v>0</v>
      </c>
      <c r="F46" s="38">
        <f>SUMIF($B$5:$B$44,"Tulo",F5:F44)</f>
        <v>0</v>
      </c>
      <c r="G46" s="38">
        <f>SUMIF($B$5:$B$44,"Tulo",G5:G44)</f>
        <v>0</v>
      </c>
      <c r="H46" s="38">
        <f>SUMIF($B$5:$B$44,"Tulo",H5:H44)</f>
        <v>0</v>
      </c>
      <c r="I46" s="38">
        <f>SUMIF($B$5:$B$44,"Tulo",I5:I44)</f>
        <v>0</v>
      </c>
      <c r="J46" s="38">
        <f>SUMIF($B$5:$B$44,"Tulo",J5:J44)</f>
        <v>0</v>
      </c>
      <c r="K46" s="38">
        <f>SUMIF($B$5:$B$44,"Tulo",K5:K44)</f>
        <v>0</v>
      </c>
      <c r="L46" s="38">
        <f>SUMIF($B$5:$B$44,"Tulo",L5:L44)</f>
        <v>0</v>
      </c>
      <c r="M46" s="38">
        <f>SUMIF($B$5:$B$44,"Tulo",M5:M44)</f>
        <v>0</v>
      </c>
      <c r="N46" s="38">
        <f>SUMIF($B$5:$B$44,"Tulo",N5:N44)</f>
        <v>0</v>
      </c>
      <c r="O46" s="38">
        <f>SUMIF($B$5:$B$44,"Tulo",O5:O44)</f>
        <v>0</v>
      </c>
      <c r="P46" s="38">
        <f>SUMIF($B$5:$B$44,"Tulo",P5:P44)</f>
        <v>1000</v>
      </c>
    </row>
    <row r="47">
      <c r="A47" s="11" t="inlineStr">
        <is>
          <t>Menot yhteensä</t>
        </is>
      </c>
      <c r="D47" s="37">
        <f>SUMIF($B$5:$B$44,"Meno",D5:D44)</f>
        <v>76.75</v>
      </c>
      <c r="E47" s="37">
        <f>SUMIF($B$5:$B$44,"Meno",E5:E44)</f>
        <v>0</v>
      </c>
      <c r="F47" s="37">
        <f>SUMIF($B$5:$B$44,"Meno",F5:F44)</f>
        <v>0</v>
      </c>
      <c r="G47" s="37">
        <f>SUMIF($B$5:$B$44,"Meno",G5:G44)</f>
        <v>0</v>
      </c>
      <c r="H47" s="37">
        <f>SUMIF($B$5:$B$44,"Meno",H5:H44)</f>
        <v>0</v>
      </c>
      <c r="I47" s="37">
        <f>SUMIF($B$5:$B$44,"Meno",I5:I44)</f>
        <v>0</v>
      </c>
      <c r="J47" s="37">
        <f>SUMIF($B$5:$B$44,"Meno",J5:J44)</f>
        <v>0</v>
      </c>
      <c r="K47" s="37">
        <f>SUMIF($B$5:$B$44,"Meno",K5:K44)</f>
        <v>0</v>
      </c>
      <c r="L47" s="37">
        <f>SUMIF($B$5:$B$44,"Meno",L5:L44)</f>
        <v>0</v>
      </c>
      <c r="M47" s="37">
        <f>SUMIF($B$5:$B$44,"Meno",M5:M44)</f>
        <v>0</v>
      </c>
      <c r="N47" s="37">
        <f>SUMIF($B$5:$B$44,"Meno",N5:N44)</f>
        <v>0</v>
      </c>
      <c r="O47" s="37">
        <f>SUMIF($B$5:$B$44,"Meno",O5:O44)</f>
        <v>0</v>
      </c>
      <c r="P47" s="37">
        <f>SUMIF($B$5:$B$44,"Meno",P5:P44)</f>
        <v>76.75</v>
      </c>
    </row>
    <row r="48">
      <c r="A48" s="11" t="inlineStr">
        <is>
          <t>Tulos ennen poistoja</t>
        </is>
      </c>
      <c r="D48" s="39">
        <f>D46-D47</f>
        <v>923.25</v>
      </c>
      <c r="E48" s="39">
        <f>E46-E47</f>
        <v>0</v>
      </c>
      <c r="F48" s="39">
        <f>F46-F47</f>
        <v>0</v>
      </c>
      <c r="G48" s="39">
        <f>G46-G47</f>
        <v>0</v>
      </c>
      <c r="H48" s="39">
        <f>H46-H47</f>
        <v>0</v>
      </c>
      <c r="I48" s="39">
        <f>I46-I47</f>
        <v>0</v>
      </c>
      <c r="J48" s="39">
        <f>J46-J47</f>
        <v>0</v>
      </c>
      <c r="K48" s="39">
        <f>K46-K47</f>
        <v>0</v>
      </c>
      <c r="L48" s="39">
        <f>L46-L47</f>
        <v>0</v>
      </c>
      <c r="M48" s="39">
        <f>M46-M47</f>
        <v>0</v>
      </c>
      <c r="N48" s="39">
        <f>N46-N47</f>
        <v>0</v>
      </c>
      <c r="O48" s="39">
        <f>O46-O47</f>
        <v>0</v>
      </c>
      <c r="P48" s="39">
        <f>P46-P47</f>
        <v>923.25</v>
      </c>
    </row>
    <row r="49">
      <c r="A49" s="5" t="inlineStr">
        <is>
          <t>Tulos kumulatiivisesti</t>
        </is>
      </c>
      <c r="D49" s="40">
        <f>D48</f>
        <v>923.25</v>
      </c>
      <c r="E49" s="40">
        <f>D49+E48</f>
        <v>923.25</v>
      </c>
      <c r="F49" s="40">
        <f>E49+F48</f>
        <v>923.25</v>
      </c>
      <c r="G49" s="40">
        <f>F49+G48</f>
        <v>923.25</v>
      </c>
      <c r="H49" s="40">
        <f>G49+H48</f>
        <v>923.25</v>
      </c>
      <c r="I49" s="40">
        <f>H49+I48</f>
        <v>923.25</v>
      </c>
      <c r="J49" s="40">
        <f>I49+J48</f>
        <v>923.25</v>
      </c>
      <c r="K49" s="40">
        <f>J49+K48</f>
        <v>923.25</v>
      </c>
      <c r="L49" s="40">
        <f>K49+L48</f>
        <v>923.25</v>
      </c>
      <c r="M49" s="40">
        <f>L49+M48</f>
        <v>923.25</v>
      </c>
      <c r="N49" s="40">
        <f>M49+N48</f>
        <v>923.25</v>
      </c>
      <c r="O49" s="40">
        <f>N49+O48</f>
        <v>923.25</v>
      </c>
      <c r="P49" s="40">
        <f>O49</f>
        <v>923.25</v>
      </c>
    </row>
    <row r="50">
      <c r="A50" s="5" t="inlineStr">
        <is>
          <t>Investoinnit</t>
        </is>
      </c>
      <c r="D50" s="40">
        <f>SUMIF($B$5:$B$44,"Investointi",D5:D44)</f>
        <v>0</v>
      </c>
      <c r="E50" s="40">
        <f>SUMIF($B$5:$B$44,"Investointi",E5:E44)</f>
        <v>0</v>
      </c>
      <c r="F50" s="40">
        <f>SUMIF($B$5:$B$44,"Investointi",F5:F44)</f>
        <v>0</v>
      </c>
      <c r="G50" s="40">
        <f>SUMIF($B$5:$B$44,"Investointi",G5:G44)</f>
        <v>0</v>
      </c>
      <c r="H50" s="40">
        <f>SUMIF($B$5:$B$44,"Investointi",H5:H44)</f>
        <v>0</v>
      </c>
      <c r="I50" s="40">
        <f>SUMIF($B$5:$B$44,"Investointi",I5:I44)</f>
        <v>0</v>
      </c>
      <c r="J50" s="40">
        <f>SUMIF($B$5:$B$44,"Investointi",J5:J44)</f>
        <v>0</v>
      </c>
      <c r="K50" s="40">
        <f>SUMIF($B$5:$B$44,"Investointi",K5:K44)</f>
        <v>0</v>
      </c>
      <c r="L50" s="40">
        <f>SUMIF($B$5:$B$44,"Investointi",L5:L44)</f>
        <v>0</v>
      </c>
      <c r="M50" s="40">
        <f>SUMIF($B$5:$B$44,"Investointi",M5:M44)</f>
        <v>0</v>
      </c>
      <c r="N50" s="40">
        <f>SUMIF($B$5:$B$44,"Investointi",N5:N44)</f>
        <v>0</v>
      </c>
      <c r="O50" s="40">
        <f>SUMIF($B$5:$B$44,"Investointi",O5:O44)</f>
        <v>0</v>
      </c>
      <c r="P50" s="40">
        <f>SUMIF($B$5:$B$44,"Investointi",P5:P44)</f>
        <v>0</v>
      </c>
    </row>
    <row r="51">
      <c r="A51" s="5" t="inlineStr">
        <is>
          <t>Yksityisotot</t>
        </is>
      </c>
      <c r="D51" s="40">
        <f>SUMIF($B$5:$B$44,"Yksityisotto",D5:D44)</f>
        <v>600</v>
      </c>
      <c r="E51" s="40">
        <f>SUMIF($B$5:$B$44,"Yksityisotto",E5:E44)</f>
        <v>0</v>
      </c>
      <c r="F51" s="40">
        <f>SUMIF($B$5:$B$44,"Yksityisotto",F5:F44)</f>
        <v>0</v>
      </c>
      <c r="G51" s="40">
        <f>SUMIF($B$5:$B$44,"Yksityisotto",G5:G44)</f>
        <v>0</v>
      </c>
      <c r="H51" s="40">
        <f>SUMIF($B$5:$B$44,"Yksityisotto",H5:H44)</f>
        <v>0</v>
      </c>
      <c r="I51" s="40">
        <f>SUMIF($B$5:$B$44,"Yksityisotto",I5:I44)</f>
        <v>0</v>
      </c>
      <c r="J51" s="40">
        <f>SUMIF($B$5:$B$44,"Yksityisotto",J5:J44)</f>
        <v>0</v>
      </c>
      <c r="K51" s="40">
        <f>SUMIF($B$5:$B$44,"Yksityisotto",K5:K44)</f>
        <v>0</v>
      </c>
      <c r="L51" s="40">
        <f>SUMIF($B$5:$B$44,"Yksityisotto",L5:L44)</f>
        <v>0</v>
      </c>
      <c r="M51" s="40">
        <f>SUMIF($B$5:$B$44,"Yksityisotto",M5:M44)</f>
        <v>0</v>
      </c>
      <c r="N51" s="40">
        <f>SUMIF($B$5:$B$44,"Yksityisotto",N5:N44)</f>
        <v>0</v>
      </c>
      <c r="O51" s="40">
        <f>SUMIF($B$5:$B$44,"Yksityisotto",O5:O44)</f>
        <v>0</v>
      </c>
      <c r="P51" s="40">
        <f>SUMIF($B$5:$B$44,"Yksityisotto",P5:P44)</f>
        <v>600</v>
      </c>
    </row>
    <row r="52">
      <c r="A52" s="5" t="inlineStr">
        <is>
          <t>Omat sijoitukset</t>
        </is>
      </c>
      <c r="D52" s="40">
        <f>SUMIF($B$5:$B$44,"Oma sijoitus",D5:D44)</f>
        <v>1000</v>
      </c>
      <c r="E52" s="40">
        <f>SUMIF($B$5:$B$44,"Oma sijoitus",E5:E44)</f>
        <v>0</v>
      </c>
      <c r="F52" s="40">
        <f>SUMIF($B$5:$B$44,"Oma sijoitus",F5:F44)</f>
        <v>0</v>
      </c>
      <c r="G52" s="40">
        <f>SUMIF($B$5:$B$44,"Oma sijoitus",G5:G44)</f>
        <v>0</v>
      </c>
      <c r="H52" s="40">
        <f>SUMIF($B$5:$B$44,"Oma sijoitus",H5:H44)</f>
        <v>0</v>
      </c>
      <c r="I52" s="40">
        <f>SUMIF($B$5:$B$44,"Oma sijoitus",I5:I44)</f>
        <v>0</v>
      </c>
      <c r="J52" s="40">
        <f>SUMIF($B$5:$B$44,"Oma sijoitus",J5:J44)</f>
        <v>0</v>
      </c>
      <c r="K52" s="40">
        <f>SUMIF($B$5:$B$44,"Oma sijoitus",K5:K44)</f>
        <v>0</v>
      </c>
      <c r="L52" s="40">
        <f>SUMIF($B$5:$B$44,"Oma sijoitus",L5:L44)</f>
        <v>0</v>
      </c>
      <c r="M52" s="40">
        <f>SUMIF($B$5:$B$44,"Oma sijoitus",M5:M44)</f>
        <v>0</v>
      </c>
      <c r="N52" s="40">
        <f>SUMIF($B$5:$B$44,"Oma sijoitus",N5:N44)</f>
        <v>0</v>
      </c>
      <c r="O52" s="40">
        <f>SUMIF($B$5:$B$44,"Oma sijoitus",O5:O44)</f>
        <v>0</v>
      </c>
      <c r="P52" s="40">
        <f>SUMIF($B$5:$B$44,"Oma sijoitus",P5:P44)</f>
        <v>1000</v>
      </c>
    </row>
  </sheetData>
  <printOptions horizontalCentered="1"/>
  <pageMargins left="0.5" right="0.5" top="0.6" bottom="0.7" header="0.5" footer="0.5"/>
  <pageSetup orientation="landscape" paperSize="9" fitToHeight="0" fitToWidth="1"/>
  <headerFooter>
    <oddHeader/>
    <oddFooter>&amp;L&amp;"Arial"&amp;7 Pohja: Tauko kirjanpito, taukokirjanpito.com&amp;R&amp;"Arial"&amp;7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58"/>
  <sheetViews>
    <sheetView showGridLines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6" customWidth="1" min="2" max="2"/>
    <col width="58" customWidth="1" min="3" max="3"/>
  </cols>
  <sheetData>
    <row r="1" ht="24" customHeight="1">
      <c r="A1" s="1" t="inlineStr">
        <is>
          <t>Vuoden tulos ja verotuksen apulaskelma</t>
        </is>
      </c>
    </row>
    <row r="2">
      <c r="A2" s="2" t="inlineStr">
        <is>
          <t>Pohja: Tauko kirjanpito, taukokirjanpito.com</t>
        </is>
      </c>
    </row>
    <row r="3">
      <c r="A3" s="12" t="inlineStr">
        <is>
          <t>Syötä</t>
        </is>
      </c>
      <c r="B3" s="13" t="inlineStr">
        <is>
          <t>Lasketaan</t>
        </is>
      </c>
    </row>
    <row r="5">
      <c r="A5" s="3" t="inlineStr">
        <is>
          <t>Tuloslaskelma, ilman arvonlisäveroa</t>
        </is>
      </c>
      <c r="B5" s="4" t="n"/>
      <c r="C5" s="4" t="n"/>
    </row>
    <row r="6">
      <c r="A6" s="41" t="inlineStr">
        <is>
          <t>Myynti</t>
        </is>
      </c>
      <c r="B6" s="32">
        <f>SUMIF(Kuukausiyhteenveto!$C$5:$C$44,"Myynti",Kuukausiyhteenveto!$P$5:$P$44)</f>
        <v>1000</v>
      </c>
    </row>
    <row r="7">
      <c r="A7" s="41" t="inlineStr">
        <is>
          <t>Muut tuotot</t>
        </is>
      </c>
      <c r="B7" s="32">
        <f>SUMIF(Kuukausiyhteenveto!$C$5:$C$44,"Muut tuotot",Kuukausiyhteenveto!$P$5:$P$44)</f>
        <v>0</v>
      </c>
    </row>
    <row r="8">
      <c r="A8" s="11" t="inlineStr">
        <is>
          <t>Tuotot yhteensä</t>
        </is>
      </c>
      <c r="B8" s="34">
        <f>B6+B7</f>
        <v>1000</v>
      </c>
    </row>
    <row r="10">
      <c r="A10" s="41" t="inlineStr">
        <is>
          <t>Ostot: tavarat, aineet ja alihankinta</t>
        </is>
      </c>
      <c r="B10" s="32">
        <f>SUMIF(Kuukausiyhteenveto!$C$5:$C$44,"Ostot",Kuukausiyhteenveto!$P$5:$P$44)</f>
        <v>0</v>
      </c>
    </row>
    <row r="11">
      <c r="A11" s="41" t="inlineStr">
        <is>
          <t>Palkat ja sivukulut</t>
        </is>
      </c>
      <c r="B11" s="32">
        <f>SUMIF(Kuukausiyhteenveto!$C$5:$C$44,"Palkat",Kuukausiyhteenveto!$P$5:$P$44)</f>
        <v>0</v>
      </c>
    </row>
    <row r="12">
      <c r="A12" s="41" t="inlineStr">
        <is>
          <t>Vuokrat</t>
        </is>
      </c>
      <c r="B12" s="32">
        <f>SUMIF(Kuukausiyhteenveto!$C$5:$C$44,"Vuokrat",Kuukausiyhteenveto!$P$5:$P$44)</f>
        <v>0</v>
      </c>
    </row>
    <row r="13">
      <c r="A13" s="41" t="inlineStr">
        <is>
          <t>Edustuskulut (koko summa)</t>
        </is>
      </c>
      <c r="B13" s="32">
        <f>SUMIF(Kuukausiyhteenveto!$C$5:$C$44,"Edustus",Kuukausiyhteenveto!$P$5:$P$44)</f>
        <v>56.75</v>
      </c>
    </row>
    <row r="14">
      <c r="A14" s="41" t="inlineStr">
        <is>
          <t>Muut kulut</t>
        </is>
      </c>
      <c r="B14" s="32">
        <f>SUMIF(Kuukausiyhteenveto!$C$5:$C$44,"Muut kulut",Kuukausiyhteenveto!$P$5:$P$44)</f>
        <v>20</v>
      </c>
    </row>
    <row r="15">
      <c r="A15" s="11" t="inlineStr">
        <is>
          <t>Kulut yhteensä</t>
        </is>
      </c>
      <c r="B15" s="34">
        <f>SUM(B10:B14)</f>
        <v>76.75</v>
      </c>
    </row>
    <row r="17">
      <c r="A17" s="11" t="inlineStr">
        <is>
          <t>Tulos ennen poistoja</t>
        </is>
      </c>
      <c r="B17" s="42">
        <f>B8-B15</f>
        <v>923.25</v>
      </c>
      <c r="C17" s="2" t="inlineStr">
        <is>
          <t>Sama luku kuin kuukausiyhteenvedon vuoden tulos.</t>
        </is>
      </c>
    </row>
    <row r="19">
      <c r="A19" s="3" t="inlineStr">
        <is>
          <t>Poistot: koneet ja kalusto (menojäännöspoisto)</t>
        </is>
      </c>
      <c r="B19" s="4" t="n"/>
      <c r="C19" s="4" t="n"/>
    </row>
    <row r="20">
      <c r="A20" s="5" t="inlineStr">
        <is>
          <t>Poistamaton hankintameno 1.1.</t>
        </is>
      </c>
      <c r="B20" s="27" t="n">
        <v>0</v>
      </c>
      <c r="C20" s="2" t="inlineStr">
        <is>
          <t>Edellisen vuoden laskelman loppusaldo. Ensimmäisenä vuonna 0.</t>
        </is>
      </c>
    </row>
    <row r="21">
      <c r="A21" s="5" t="inlineStr">
        <is>
          <t>Vuoden investoinnit (kategoria Koneet ja kalusto)</t>
        </is>
      </c>
      <c r="B21" s="32">
        <f>SUMIF(Kuukausiyhteenveto!$C$5:$C$44,"Investointi",Kuukausiyhteenveto!$P$5:$P$44)</f>
        <v>0</v>
      </c>
    </row>
    <row r="22">
      <c r="A22" s="5" t="inlineStr">
        <is>
          <t>Poistoprosentti</t>
        </is>
      </c>
      <c r="B22" s="28" t="n">
        <v>0.25</v>
      </c>
      <c r="C22" s="2" t="inlineStr">
        <is>
          <t>Enintään 25 %. Voit tehdä pienemmänkin poiston.</t>
        </is>
      </c>
    </row>
    <row r="23">
      <c r="A23" s="11" t="inlineStr">
        <is>
          <t>Poisto tälle vuodelle</t>
        </is>
      </c>
      <c r="B23" s="42">
        <f>ROUND((B20+B21)*MIN(B22,0.25),2)</f>
        <v>0</v>
      </c>
    </row>
    <row r="24">
      <c r="A24" s="5" t="inlineStr">
        <is>
          <t>Poistamaton hankintameno 31.12.</t>
        </is>
      </c>
      <c r="B24" s="32">
        <f>B20+B21-B23</f>
        <v>0</v>
      </c>
      <c r="C24" s="2" t="inlineStr">
        <is>
          <t>Siirrä ensi vuoden pohjaan riville Poistamaton hankintameno 1.1.</t>
        </is>
      </c>
    </row>
    <row r="26">
      <c r="A26" s="3" t="inlineStr">
        <is>
          <t>Verotuksen apulaskelma</t>
        </is>
      </c>
      <c r="B26" s="4" t="n"/>
      <c r="C26" s="4" t="n"/>
    </row>
    <row r="27">
      <c r="A27" s="5" t="inlineStr">
        <is>
          <t>Tulos ennen poistoja</t>
        </is>
      </c>
      <c r="B27" s="32">
        <f>B17</f>
        <v>923.25</v>
      </c>
    </row>
    <row r="28">
      <c r="A28" s="41" t="inlineStr">
        <is>
          <t>− Poistot</t>
        </is>
      </c>
      <c r="B28" s="32">
        <f>B23</f>
        <v>0</v>
      </c>
    </row>
    <row r="29">
      <c r="A29" s="41" t="inlineStr">
        <is>
          <t>+ Edustuskuluista vähennyskelvoton 50 %</t>
        </is>
      </c>
      <c r="B29" s="32">
        <f>ROUND(B13*0.5,2)</f>
        <v>28.38</v>
      </c>
    </row>
    <row r="30">
      <c r="A30" s="41" t="inlineStr">
        <is>
          <t>+ Oma käyttö: tavarat ja palvelut, jotka otit itsellesi</t>
        </is>
      </c>
      <c r="B30" s="27" t="n">
        <v>0</v>
      </c>
      <c r="C30" s="2" t="inlineStr">
        <is>
          <t>Arvo verottomana. Jätä 0, jos et ottanut mitään.</t>
        </is>
      </c>
    </row>
    <row r="31">
      <c r="A31" s="41" t="inlineStr">
        <is>
          <t>− Kilometrikorvaukset ja päivärahat</t>
        </is>
      </c>
      <c r="B31" s="27" t="n">
        <v>0</v>
      </c>
      <c r="C31" s="2" t="inlineStr">
        <is>
          <t>Ajopäiväkirjan ja matkalaskujen perusteella, 0,55 €/km vuonna 2026.</t>
        </is>
      </c>
    </row>
    <row r="32">
      <c r="A32" s="41" t="inlineStr">
        <is>
          <t>− Työhuonevähennys</t>
        </is>
      </c>
      <c r="B32" s="27" t="n">
        <v>0</v>
      </c>
      <c r="C32" s="2" t="inlineStr">
        <is>
          <t>Kaavamainen tai todellisiin kuluihin perustuva.</t>
        </is>
      </c>
    </row>
    <row r="33">
      <c r="A33" s="41" t="inlineStr">
        <is>
          <t>+ tai − Muut verotuksen oikaisut</t>
        </is>
      </c>
      <c r="B33" s="27" t="n">
        <v>0</v>
      </c>
      <c r="C33" s="2" t="inlineStr">
        <is>
          <t>Esimerkiksi suoriteperusteen oikaisu liikkeenharjoittajalla: vuoden lopun saamiset miinus velat.</t>
        </is>
      </c>
    </row>
    <row r="34">
      <c r="A34" s="11" t="inlineStr">
        <is>
          <t>Elinkeinotoiminnan tulos</t>
        </is>
      </c>
      <c r="B34" s="34">
        <f>B27-B28+B29+B30-B31-B32+B33</f>
        <v>951.63</v>
      </c>
    </row>
    <row r="35">
      <c r="A35" s="41" t="inlineStr">
        <is>
          <t>− Yrittäjävähennys 5 %</t>
        </is>
      </c>
      <c r="B35" s="32">
        <f>IF(B34&gt;0,ROUND(B34*0.05,2),0)</f>
        <v>47.58</v>
      </c>
      <c r="C35" s="2" t="inlineStr">
        <is>
          <t>Verohallinto tekee vähennyksen itse ennen tulon jakamista.</t>
        </is>
      </c>
    </row>
    <row r="36">
      <c r="A36" s="11" t="inlineStr">
        <is>
          <t>Jaettava yritystulo</t>
        </is>
      </c>
      <c r="B36" s="42">
        <f>B34-B35</f>
        <v>904.05</v>
      </c>
    </row>
    <row r="37">
      <c r="A37" s="41" t="inlineStr">
        <is>
          <t>josta pääomatuloa</t>
        </is>
      </c>
      <c r="B37" s="32">
        <f>IF(B36&gt;0,MIN(B36,MAX(0,ROUND(Aloitus!B10*Aloitus!B11,2))),0)</f>
        <v>0</v>
      </c>
      <c r="C37" s="2" t="inlineStr">
        <is>
          <t>Nettovarallisuus × valittu prosentti. Pohja ei laske palkkaperusteista 30 % lisäystä.</t>
        </is>
      </c>
    </row>
    <row r="38">
      <c r="A38" s="41" t="inlineStr">
        <is>
          <t>josta ansiotuloa</t>
        </is>
      </c>
      <c r="B38" s="32">
        <f>B36-B37</f>
        <v>904.05</v>
      </c>
    </row>
    <row r="40">
      <c r="A40" s="3" t="inlineStr">
        <is>
          <t>Verovarauksen arvio</t>
        </is>
      </c>
      <c r="B40" s="4" t="n"/>
      <c r="C40" s="4" t="n"/>
    </row>
    <row r="41">
      <c r="A41" s="41" t="inlineStr">
        <is>
          <t>Ansiotulon vero (veroprosentti Aloitus-välilehdeltä)</t>
        </is>
      </c>
      <c r="B41" s="32">
        <f>MAX(0,ROUND(B38*Aloitus!B12,2))</f>
        <v>226.01</v>
      </c>
      <c r="C41" s="2" t="inlineStr">
        <is>
          <t>Karkea arvio. Todellinen vero riippuu muista tuloistasi ja vähennyksistä.</t>
        </is>
      </c>
    </row>
    <row r="42">
      <c r="A42" s="41" t="inlineStr">
        <is>
          <t>Pääomatulon vero 30 % (yli 30 000 euron osalta 34 %)</t>
        </is>
      </c>
      <c r="B42" s="32">
        <f>ROUND(MIN(B37,30000)*0.3+MAX(0,B37-30000)*0.34,2)</f>
        <v>0</v>
      </c>
    </row>
    <row r="43">
      <c r="A43" s="11" t="inlineStr">
        <is>
          <t>Verot yhteensä, arvio</t>
        </is>
      </c>
      <c r="B43" s="42">
        <f>B41+B42</f>
        <v>226.01</v>
      </c>
    </row>
    <row r="44">
      <c r="A44" s="41" t="inlineStr">
        <is>
          <t>Maksetut ennakkoverot</t>
        </is>
      </c>
      <c r="B44" s="32">
        <f>Aloitus!B13</f>
        <v>0</v>
      </c>
    </row>
    <row r="45">
      <c r="A45" s="11" t="inlineStr">
        <is>
          <t>Arvioitu jäännösvero (+) tai palautus (−)</t>
        </is>
      </c>
      <c r="B45" s="42">
        <f>B43-B44</f>
        <v>226.01</v>
      </c>
      <c r="C45" s="2" t="inlineStr">
        <is>
          <t>Jos luku on suuri, hae ennakkoveron muutosta OmaVerossa jo kesken vuoden.</t>
        </is>
      </c>
    </row>
    <row r="47">
      <c r="A47" s="3" t="inlineStr">
        <is>
          <t>Kassan täsmäytys</t>
        </is>
      </c>
      <c r="B47" s="4" t="n"/>
      <c r="C47" s="4" t="n"/>
    </row>
    <row r="48">
      <c r="A48" s="5" t="inlineStr">
        <is>
          <t>Yritystilin saldo 1.1.</t>
        </is>
      </c>
      <c r="B48" s="32">
        <f>Aloitus!B9</f>
        <v>0</v>
      </c>
      <c r="C48" s="2" t="inlineStr">
        <is>
          <t>Aloitus-välilehdeltä.</t>
        </is>
      </c>
    </row>
    <row r="49">
      <c r="A49" s="41" t="inlineStr">
        <is>
          <t>+ Tulot, sis. ALV</t>
        </is>
      </c>
      <c r="B49" s="32">
        <f>SUMIFS(Tapahtumat!$H$5:$H$504,Tapahtumat!$E$5:$E$504,"Tulo")</f>
        <v>1255</v>
      </c>
    </row>
    <row r="50">
      <c r="A50" s="41" t="inlineStr">
        <is>
          <t>+ Omat sijoitukset</t>
        </is>
      </c>
      <c r="B50" s="32">
        <f>SUMIFS(Tapahtumat!$H$5:$H$504,Tapahtumat!$E$5:$E$504,"Oma sijoitus")</f>
        <v>1000</v>
      </c>
    </row>
    <row r="51">
      <c r="A51" s="41" t="inlineStr">
        <is>
          <t>− Menot ja investoinnit, sis. ALV</t>
        </is>
      </c>
      <c r="B51" s="32">
        <f>SUMIFS(Tapahtumat!$H$5:$H$504,Tapahtumat!$E$5:$E$504,"Meno")+SUMIFS(Tapahtumat!$H$5:$H$504,Tapahtumat!$E$5:$E$504,"Investointi")</f>
        <v>81.85</v>
      </c>
    </row>
    <row r="52">
      <c r="A52" s="41" t="inlineStr">
        <is>
          <t>− ALV-maksut (palautukset vähentävät)</t>
        </is>
      </c>
      <c r="B52" s="32">
        <f>SUMIFS(Tapahtumat!$H$5:$H$504,Tapahtumat!$E$5:$E$504,"Veronmaksu")</f>
        <v>0</v>
      </c>
    </row>
    <row r="53">
      <c r="A53" s="41" t="inlineStr">
        <is>
          <t>− Yksityisotot</t>
        </is>
      </c>
      <c r="B53" s="32">
        <f>SUMIFS(Tapahtumat!$H$5:$H$504,Tapahtumat!$E$5:$E$504,"Yksityisotto")</f>
        <v>600</v>
      </c>
    </row>
    <row r="54">
      <c r="A54" s="11" t="inlineStr">
        <is>
          <t>Laskettu saldo</t>
        </is>
      </c>
      <c r="B54" s="34">
        <f>B48+B49+B50-B51-B52-B53</f>
        <v>1573.15</v>
      </c>
    </row>
    <row r="55">
      <c r="A55" s="5" t="inlineStr">
        <is>
          <t>Todellinen saldo tiliotteelta</t>
        </is>
      </c>
      <c r="B55" s="27" t="n"/>
      <c r="C55" s="2" t="inlineStr">
        <is>
          <t>Kirjoita pankin ilmoittama saldo samalta päivältä.</t>
        </is>
      </c>
    </row>
    <row r="56">
      <c r="A56" s="11" t="inlineStr">
        <is>
          <t>Erotus (pitäisi olla 0)</t>
        </is>
      </c>
      <c r="B56" s="42" t="str">
        <f>IF(B55="","",B55-B54)</f>
        <v/>
      </c>
      <c r="C56" s="2" t="inlineStr">
        <is>
          <t>Jos erotus ei ole 0, rivi puuttuu tai on kirjattu kahdesti.</t>
        </is>
      </c>
    </row>
    <row r="58">
      <c r="A58" s="2" t="inlineStr">
        <is>
          <t>Laskelma on apuväline, ei veroilmoitus. Tarkista luvut ennen kuin siirrät ne OmaVeroon.</t>
        </is>
      </c>
    </row>
  </sheetData>
  <conditionalFormatting sqref="B56">
    <cfRule type="expression" priority="1" dxfId="0">
      <formula>AND(B56&lt;&gt;"",ABS(N(B56))&gt;=0.01)</formula>
    </cfRule>
  </conditionalFormatting>
  <printOptions horizontalCentered="1"/>
  <pageMargins left="0.5" right="0.5" top="0.6" bottom="0.7" header="0.5" footer="0.5"/>
  <pageSetup orientation="portrait" paperSize="9" fitToHeight="0" fitToWidth="1"/>
  <headerFooter>
    <oddHeader/>
    <oddFooter>&amp;L&amp;"Arial"&amp;7 Pohja: Tauko kirjanpito, taukokirjanpito.com&amp;R&amp;"Arial"&amp;7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44"/>
  <sheetViews>
    <sheetView showGridLines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8" customWidth="1" min="3" max="3"/>
    <col width="12" customWidth="1" min="4" max="4"/>
    <col width="58" customWidth="1" min="5" max="5"/>
    <col width="3" customWidth="1" min="6" max="6"/>
    <col width="14" customWidth="1" min="7" max="7"/>
    <col width="18" customWidth="1" min="8" max="8"/>
    <col width="10" customWidth="1" min="9" max="9"/>
    <col width="12" customWidth="1" min="10" max="10"/>
  </cols>
  <sheetData>
    <row r="1" ht="24" customHeight="1">
      <c r="A1" s="1" t="inlineStr">
        <is>
          <t>Kategoriat ja asetukset</t>
        </is>
      </c>
    </row>
    <row r="2">
      <c r="A2" s="2" t="inlineStr">
        <is>
          <t>Pohja: Tauko kirjanpito, taukokirjanpito.com</t>
        </is>
      </c>
    </row>
    <row r="3">
      <c r="A3" s="2" t="inlineStr">
        <is>
          <t>Voit muuttaa ja lisätä kategorioita keltaisiin soluihin. Tyyppi ja ryhmä valitaan listasta.</t>
        </is>
      </c>
    </row>
    <row r="4">
      <c r="A4" s="15" t="inlineStr">
        <is>
          <t>Kategoria</t>
        </is>
      </c>
      <c r="B4" s="15" t="inlineStr">
        <is>
          <t>Tyyppi</t>
        </is>
      </c>
      <c r="C4" s="15" t="inlineStr">
        <is>
          <t>Ryhmä tuloslaskelmassa</t>
        </is>
      </c>
      <c r="D4" s="15" t="inlineStr">
        <is>
          <t>ALV vähennettävissä</t>
        </is>
      </c>
      <c r="E4" s="15" t="inlineStr">
        <is>
          <t>Selitys</t>
        </is>
      </c>
      <c r="G4" s="43" t="inlineStr">
        <is>
          <t>Tyypit</t>
        </is>
      </c>
      <c r="H4" s="43" t="inlineStr">
        <is>
          <t>Ryhmät</t>
        </is>
      </c>
      <c r="I4" s="43" t="inlineStr">
        <is>
          <t>ALV-kannat</t>
        </is>
      </c>
      <c r="J4" s="43" t="inlineStr">
        <is>
          <t>Pääomatulo %</t>
        </is>
      </c>
    </row>
    <row r="5">
      <c r="A5" s="23" t="inlineStr">
        <is>
          <t>Myyntitulot</t>
        </is>
      </c>
      <c r="B5" s="23" t="inlineStr">
        <is>
          <t>Tulo</t>
        </is>
      </c>
      <c r="C5" s="23" t="inlineStr">
        <is>
          <t>Myynti</t>
        </is>
      </c>
      <c r="D5" s="23" t="inlineStr">
        <is>
          <t>Kyllä</t>
        </is>
      </c>
      <c r="E5" s="44" t="inlineStr">
        <is>
          <t>Laskutettu myynti ja käteismyynti.</t>
        </is>
      </c>
      <c r="G5" s="45" t="inlineStr">
        <is>
          <t>Tulo</t>
        </is>
      </c>
      <c r="H5" s="45" t="inlineStr">
        <is>
          <t>Myynti</t>
        </is>
      </c>
      <c r="I5" s="46" t="n">
        <v>0.255</v>
      </c>
      <c r="J5" s="46" t="n">
        <v>0.2</v>
      </c>
    </row>
    <row r="6">
      <c r="A6" s="23" t="inlineStr">
        <is>
          <t>Muut tuotot</t>
        </is>
      </c>
      <c r="B6" s="23" t="inlineStr">
        <is>
          <t>Tulo</t>
        </is>
      </c>
      <c r="C6" s="23" t="inlineStr">
        <is>
          <t>Muut tuotot</t>
        </is>
      </c>
      <c r="D6" s="23" t="inlineStr">
        <is>
          <t>Kyllä</t>
        </is>
      </c>
      <c r="E6" s="44" t="inlineStr">
        <is>
          <t>Esimerkiksi vakuutuskorvaukset ja avustukset.</t>
        </is>
      </c>
      <c r="G6" s="45" t="inlineStr">
        <is>
          <t>Meno</t>
        </is>
      </c>
      <c r="H6" s="45" t="inlineStr">
        <is>
          <t>Muut tuotot</t>
        </is>
      </c>
      <c r="I6" s="46" t="n">
        <v>0.135</v>
      </c>
      <c r="J6" s="46" t="n">
        <v>0.1</v>
      </c>
    </row>
    <row r="7">
      <c r="A7" s="23" t="inlineStr">
        <is>
          <t>Tavarat ja aineet</t>
        </is>
      </c>
      <c r="B7" s="23" t="inlineStr">
        <is>
          <t>Meno</t>
        </is>
      </c>
      <c r="C7" s="23" t="inlineStr">
        <is>
          <t>Ostot</t>
        </is>
      </c>
      <c r="D7" s="23" t="inlineStr">
        <is>
          <t>Kyllä</t>
        </is>
      </c>
      <c r="E7" s="44" t="inlineStr">
        <is>
          <t>Myytävät tavarat, raaka-aineet ja tarvikkeet.</t>
        </is>
      </c>
      <c r="G7" s="45" t="inlineStr">
        <is>
          <t>Investointi</t>
        </is>
      </c>
      <c r="H7" s="45" t="inlineStr">
        <is>
          <t>Ostot</t>
        </is>
      </c>
      <c r="I7" s="46" t="n">
        <v>0.1</v>
      </c>
      <c r="J7" s="46" t="n">
        <v>0</v>
      </c>
    </row>
    <row r="8">
      <c r="A8" s="23" t="inlineStr">
        <is>
          <t>Alihankinta</t>
        </is>
      </c>
      <c r="B8" s="23" t="inlineStr">
        <is>
          <t>Meno</t>
        </is>
      </c>
      <c r="C8" s="23" t="inlineStr">
        <is>
          <t>Ostot</t>
        </is>
      </c>
      <c r="D8" s="23" t="inlineStr">
        <is>
          <t>Kyllä</t>
        </is>
      </c>
      <c r="E8" s="44" t="inlineStr">
        <is>
          <t>Muilta yrittäjiltä ostettu työ.</t>
        </is>
      </c>
      <c r="G8" s="45" t="inlineStr">
        <is>
          <t>Veronmaksu</t>
        </is>
      </c>
      <c r="H8" s="45" t="inlineStr">
        <is>
          <t>Palkat</t>
        </is>
      </c>
      <c r="I8" s="46" t="n">
        <v>0</v>
      </c>
    </row>
    <row r="9">
      <c r="A9" s="23" t="inlineStr">
        <is>
          <t>Palkat ja sivukulut</t>
        </is>
      </c>
      <c r="B9" s="23" t="inlineStr">
        <is>
          <t>Meno</t>
        </is>
      </c>
      <c r="C9" s="23" t="inlineStr">
        <is>
          <t>Palkat</t>
        </is>
      </c>
      <c r="D9" s="23" t="inlineStr">
        <is>
          <t>Kyllä</t>
        </is>
      </c>
      <c r="E9" s="44" t="inlineStr">
        <is>
          <t>Työntekijöiden palkat ja sivukulut, ALV 0 %.</t>
        </is>
      </c>
      <c r="G9" s="45" t="inlineStr">
        <is>
          <t>Oma sijoitus</t>
        </is>
      </c>
      <c r="H9" s="45" t="inlineStr">
        <is>
          <t>Vuokrat</t>
        </is>
      </c>
    </row>
    <row r="10">
      <c r="A10" s="23" t="inlineStr">
        <is>
          <t>Toimitilan vuokra</t>
        </is>
      </c>
      <c r="B10" s="23" t="inlineStr">
        <is>
          <t>Meno</t>
        </is>
      </c>
      <c r="C10" s="23" t="inlineStr">
        <is>
          <t>Vuokrat</t>
        </is>
      </c>
      <c r="D10" s="23" t="inlineStr">
        <is>
          <t>Kyllä</t>
        </is>
      </c>
      <c r="E10" s="44" t="inlineStr">
        <is>
          <t>Toimisto, varasto tai liiketila.</t>
        </is>
      </c>
      <c r="G10" s="45" t="inlineStr">
        <is>
          <t>Yksityisotto</t>
        </is>
      </c>
      <c r="H10" s="45" t="inlineStr">
        <is>
          <t>Edustus</t>
        </is>
      </c>
    </row>
    <row r="11">
      <c r="A11" s="23" t="inlineStr">
        <is>
          <t>Pienhankinnat</t>
        </is>
      </c>
      <c r="B11" s="23" t="inlineStr">
        <is>
          <t>Meno</t>
        </is>
      </c>
      <c r="C11" s="23" t="inlineStr">
        <is>
          <t>Muut kulut</t>
        </is>
      </c>
      <c r="D11" s="23" t="inlineStr">
        <is>
          <t>Kyllä</t>
        </is>
      </c>
      <c r="E11" s="44" t="inlineStr">
        <is>
          <t>Kone tai kalusto alle 1 200 euroa, vähennetään heti.</t>
        </is>
      </c>
      <c r="H11" s="45" t="inlineStr">
        <is>
          <t>Muut kulut</t>
        </is>
      </c>
    </row>
    <row r="12">
      <c r="A12" s="23" t="inlineStr">
        <is>
          <t>Puhelin ja internet</t>
        </is>
      </c>
      <c r="B12" s="23" t="inlineStr">
        <is>
          <t>Meno</t>
        </is>
      </c>
      <c r="C12" s="23" t="inlineStr">
        <is>
          <t>Muut kulut</t>
        </is>
      </c>
      <c r="D12" s="23" t="inlineStr">
        <is>
          <t>Kyllä</t>
        </is>
      </c>
      <c r="E12" s="44" t="inlineStr">
        <is>
          <t>Liittymät ja laajakaista.</t>
        </is>
      </c>
      <c r="H12" s="45" t="inlineStr">
        <is>
          <t>Investointi</t>
        </is>
      </c>
    </row>
    <row r="13">
      <c r="A13" s="23" t="inlineStr">
        <is>
          <t>Ohjelmistot ja palvelut</t>
        </is>
      </c>
      <c r="B13" s="23" t="inlineStr">
        <is>
          <t>Meno</t>
        </is>
      </c>
      <c r="C13" s="23" t="inlineStr">
        <is>
          <t>Muut kulut</t>
        </is>
      </c>
      <c r="D13" s="23" t="inlineStr">
        <is>
          <t>Kyllä</t>
        </is>
      </c>
      <c r="E13" s="44" t="inlineStr">
        <is>
          <t>Ohjelmistot, pilvipalvelut, verkkotunnukset.</t>
        </is>
      </c>
      <c r="H13" s="45" t="inlineStr">
        <is>
          <t>Ei tulosvaikutusta</t>
        </is>
      </c>
    </row>
    <row r="14">
      <c r="A14" s="23" t="inlineStr">
        <is>
          <t>Markkinointi</t>
        </is>
      </c>
      <c r="B14" s="23" t="inlineStr">
        <is>
          <t>Meno</t>
        </is>
      </c>
      <c r="C14" s="23" t="inlineStr">
        <is>
          <t>Muut kulut</t>
        </is>
      </c>
      <c r="D14" s="23" t="inlineStr">
        <is>
          <t>Kyllä</t>
        </is>
      </c>
      <c r="E14" s="44" t="inlineStr">
        <is>
          <t>Mainokset, verkkosivut, painotuotteet.</t>
        </is>
      </c>
    </row>
    <row r="15">
      <c r="A15" s="23" t="inlineStr">
        <is>
          <t>Matkakulut</t>
        </is>
      </c>
      <c r="B15" s="23" t="inlineStr">
        <is>
          <t>Meno</t>
        </is>
      </c>
      <c r="C15" s="23" t="inlineStr">
        <is>
          <t>Muut kulut</t>
        </is>
      </c>
      <c r="D15" s="23" t="inlineStr">
        <is>
          <t>Kyllä</t>
        </is>
      </c>
      <c r="E15" s="44" t="inlineStr">
        <is>
          <t>Liput ja hotellit. Kilometrikorvaukset ja päivärahat apulaskelmaan.</t>
        </is>
      </c>
    </row>
    <row r="16">
      <c r="A16" s="23" t="inlineStr">
        <is>
          <t>Auton kulut</t>
        </is>
      </c>
      <c r="B16" s="23" t="inlineStr">
        <is>
          <t>Meno</t>
        </is>
      </c>
      <c r="C16" s="23" t="inlineStr">
        <is>
          <t>Muut kulut</t>
        </is>
      </c>
      <c r="D16" s="23" t="inlineStr">
        <is>
          <t>Kyllä</t>
        </is>
      </c>
      <c r="E16" s="44" t="inlineStr">
        <is>
          <t>Yrityksen nimissä olevan auton kulut.</t>
        </is>
      </c>
      <c r="G16" s="2" t="inlineStr">
        <is>
          <t>Näitä listoja käytetään valikoissa. Älä muuta niitä.</t>
        </is>
      </c>
    </row>
    <row r="17">
      <c r="A17" s="23" t="inlineStr">
        <is>
          <t>Vakuutukset</t>
        </is>
      </c>
      <c r="B17" s="23" t="inlineStr">
        <is>
          <t>Meno</t>
        </is>
      </c>
      <c r="C17" s="23" t="inlineStr">
        <is>
          <t>Muut kulut</t>
        </is>
      </c>
      <c r="D17" s="23" t="inlineStr">
        <is>
          <t>Kyllä</t>
        </is>
      </c>
      <c r="E17" s="44" t="inlineStr">
        <is>
          <t>Yrityksen vakuutukset, ALV 0 %.</t>
        </is>
      </c>
    </row>
    <row r="18">
      <c r="A18" s="23" t="inlineStr">
        <is>
          <t>YEL-maksut</t>
        </is>
      </c>
      <c r="B18" s="23" t="inlineStr">
        <is>
          <t>Meno</t>
        </is>
      </c>
      <c r="C18" s="23" t="inlineStr">
        <is>
          <t>Muut kulut</t>
        </is>
      </c>
      <c r="D18" s="23" t="inlineStr">
        <is>
          <t>Kyllä</t>
        </is>
      </c>
      <c r="E18" s="44" t="inlineStr">
        <is>
          <t>Jos vähennät YEL:n henkilöverotuksessa, kirjaa se yksityisotoksi.</t>
        </is>
      </c>
    </row>
    <row r="19">
      <c r="A19" s="23" t="inlineStr">
        <is>
          <t>Kirjanpito ja asiantuntijat</t>
        </is>
      </c>
      <c r="B19" s="23" t="inlineStr">
        <is>
          <t>Meno</t>
        </is>
      </c>
      <c r="C19" s="23" t="inlineStr">
        <is>
          <t>Muut kulut</t>
        </is>
      </c>
      <c r="D19" s="23" t="inlineStr">
        <is>
          <t>Kyllä</t>
        </is>
      </c>
      <c r="E19" s="44" t="inlineStr">
        <is>
          <t>Tilitoimisto, juristi, konsultit.</t>
        </is>
      </c>
    </row>
    <row r="20">
      <c r="A20" s="23" t="inlineStr">
        <is>
          <t>Pankki- ja maksupalvelut</t>
        </is>
      </c>
      <c r="B20" s="23" t="inlineStr">
        <is>
          <t>Meno</t>
        </is>
      </c>
      <c r="C20" s="23" t="inlineStr">
        <is>
          <t>Muut kulut</t>
        </is>
      </c>
      <c r="D20" s="23" t="inlineStr">
        <is>
          <t>Kyllä</t>
        </is>
      </c>
      <c r="E20" s="44" t="inlineStr">
        <is>
          <t>Tilin hinta, korttimaksujen kulut, ALV 0 %.</t>
        </is>
      </c>
    </row>
    <row r="21">
      <c r="A21" s="23" t="inlineStr">
        <is>
          <t>Koulutus ja kirjallisuus</t>
        </is>
      </c>
      <c r="B21" s="23" t="inlineStr">
        <is>
          <t>Meno</t>
        </is>
      </c>
      <c r="C21" s="23" t="inlineStr">
        <is>
          <t>Muut kulut</t>
        </is>
      </c>
      <c r="D21" s="23" t="inlineStr">
        <is>
          <t>Kyllä</t>
        </is>
      </c>
      <c r="E21" s="44" t="inlineStr">
        <is>
          <t>Ammattitaitoa ylläpitävä koulutus ja alan kirjallisuus.</t>
        </is>
      </c>
    </row>
    <row r="22">
      <c r="A22" s="23" t="inlineStr">
        <is>
          <t>Edustus</t>
        </is>
      </c>
      <c r="B22" s="23" t="inlineStr">
        <is>
          <t>Meno</t>
        </is>
      </c>
      <c r="C22" s="23" t="inlineStr">
        <is>
          <t>Edustus</t>
        </is>
      </c>
      <c r="D22" s="23" t="inlineStr">
        <is>
          <t>Ei</t>
        </is>
      </c>
      <c r="E22" s="44" t="inlineStr">
        <is>
          <t>ALV ei vähennettävissä, tuloverotuksessa vähennetään 50 %.</t>
        </is>
      </c>
    </row>
    <row r="23">
      <c r="A23" s="23" t="inlineStr">
        <is>
          <t>Muut kulut</t>
        </is>
      </c>
      <c r="B23" s="23" t="inlineStr">
        <is>
          <t>Meno</t>
        </is>
      </c>
      <c r="C23" s="23" t="inlineStr">
        <is>
          <t>Muut kulut</t>
        </is>
      </c>
      <c r="D23" s="23" t="inlineStr">
        <is>
          <t>Kyllä</t>
        </is>
      </c>
      <c r="E23" s="44" t="inlineStr">
        <is>
          <t>Kulut, jotka eivät sovi muualle.</t>
        </is>
      </c>
    </row>
    <row r="24">
      <c r="A24" s="23" t="inlineStr">
        <is>
          <t>Koneet ja kalusto</t>
        </is>
      </c>
      <c r="B24" s="23" t="inlineStr">
        <is>
          <t>Investointi</t>
        </is>
      </c>
      <c r="C24" s="23" t="inlineStr">
        <is>
          <t>Investointi</t>
        </is>
      </c>
      <c r="D24" s="23" t="inlineStr">
        <is>
          <t>Kyllä</t>
        </is>
      </c>
      <c r="E24" s="44" t="inlineStr">
        <is>
          <t>Yli 1 200 euron hankinnat, poistetaan enintään 25 % vuodessa.</t>
        </is>
      </c>
    </row>
    <row r="25">
      <c r="A25" s="23" t="inlineStr">
        <is>
          <t>ALV-maksu tai -palautus</t>
        </is>
      </c>
      <c r="B25" s="23" t="inlineStr">
        <is>
          <t>Veronmaksu</t>
        </is>
      </c>
      <c r="C25" s="23" t="inlineStr">
        <is>
          <t>Ei tulosvaikutusta</t>
        </is>
      </c>
      <c r="D25" s="23" t="inlineStr">
        <is>
          <t>Ei</t>
        </is>
      </c>
      <c r="E25" s="44" t="inlineStr">
        <is>
          <t>Verohallinnolle maksettu ALV. Palautus miinusmerkkisenä.</t>
        </is>
      </c>
    </row>
    <row r="26">
      <c r="A26" s="23" t="inlineStr">
        <is>
          <t>Oma sijoitus</t>
        </is>
      </c>
      <c r="B26" s="23" t="inlineStr">
        <is>
          <t>Oma sijoitus</t>
        </is>
      </c>
      <c r="C26" s="23" t="inlineStr">
        <is>
          <t>Ei tulosvaikutusta</t>
        </is>
      </c>
      <c r="D26" s="23" t="inlineStr">
        <is>
          <t>Ei</t>
        </is>
      </c>
      <c r="E26" s="44" t="inlineStr">
        <is>
          <t>Omaa rahaa yrityksen tilille.</t>
        </is>
      </c>
    </row>
    <row r="27">
      <c r="A27" s="23" t="inlineStr">
        <is>
          <t>Yksityisotto</t>
        </is>
      </c>
      <c r="B27" s="23" t="inlineStr">
        <is>
          <t>Yksityisotto</t>
        </is>
      </c>
      <c r="C27" s="23" t="inlineStr">
        <is>
          <t>Ei tulosvaikutusta</t>
        </is>
      </c>
      <c r="D27" s="23" t="inlineStr">
        <is>
          <t>Ei</t>
        </is>
      </c>
      <c r="E27" s="44" t="inlineStr">
        <is>
          <t>Yrityksen rahaa omaan käyttöön, myös ennakkoverot.</t>
        </is>
      </c>
    </row>
    <row r="28">
      <c r="A28" s="23" t="n"/>
      <c r="B28" s="23" t="n"/>
      <c r="C28" s="23" t="n"/>
      <c r="D28" s="23" t="n"/>
      <c r="E28" s="44" t="n"/>
    </row>
    <row r="29">
      <c r="A29" s="23" t="n"/>
      <c r="B29" s="23" t="n"/>
      <c r="C29" s="23" t="n"/>
      <c r="D29" s="23" t="n"/>
      <c r="E29" s="44" t="n"/>
    </row>
    <row r="30">
      <c r="A30" s="23" t="n"/>
      <c r="B30" s="23" t="n"/>
      <c r="C30" s="23" t="n"/>
      <c r="D30" s="23" t="n"/>
      <c r="E30" s="44" t="n"/>
    </row>
    <row r="31">
      <c r="A31" s="23" t="n"/>
      <c r="B31" s="23" t="n"/>
      <c r="C31" s="23" t="n"/>
      <c r="D31" s="23" t="n"/>
      <c r="E31" s="44" t="n"/>
    </row>
    <row r="32">
      <c r="A32" s="23" t="n"/>
      <c r="B32" s="23" t="n"/>
      <c r="C32" s="23" t="n"/>
      <c r="D32" s="23" t="n"/>
      <c r="E32" s="44" t="n"/>
    </row>
    <row r="33">
      <c r="A33" s="23" t="n"/>
      <c r="B33" s="23" t="n"/>
      <c r="C33" s="23" t="n"/>
      <c r="D33" s="23" t="n"/>
      <c r="E33" s="44" t="n"/>
    </row>
    <row r="34">
      <c r="A34" s="23" t="n"/>
      <c r="B34" s="23" t="n"/>
      <c r="C34" s="23" t="n"/>
      <c r="D34" s="23" t="n"/>
      <c r="E34" s="44" t="n"/>
    </row>
    <row r="35">
      <c r="A35" s="23" t="n"/>
      <c r="B35" s="23" t="n"/>
      <c r="C35" s="23" t="n"/>
      <c r="D35" s="23" t="n"/>
      <c r="E35" s="44" t="n"/>
    </row>
    <row r="36">
      <c r="A36" s="23" t="n"/>
      <c r="B36" s="23" t="n"/>
      <c r="C36" s="23" t="n"/>
      <c r="D36" s="23" t="n"/>
      <c r="E36" s="44" t="n"/>
    </row>
    <row r="37">
      <c r="A37" s="23" t="n"/>
      <c r="B37" s="23" t="n"/>
      <c r="C37" s="23" t="n"/>
      <c r="D37" s="23" t="n"/>
      <c r="E37" s="44" t="n"/>
    </row>
    <row r="38">
      <c r="A38" s="23" t="n"/>
      <c r="B38" s="23" t="n"/>
      <c r="C38" s="23" t="n"/>
      <c r="D38" s="23" t="n"/>
      <c r="E38" s="44" t="n"/>
    </row>
    <row r="39">
      <c r="A39" s="23" t="n"/>
      <c r="B39" s="23" t="n"/>
      <c r="C39" s="23" t="n"/>
      <c r="D39" s="23" t="n"/>
      <c r="E39" s="44" t="n"/>
    </row>
    <row r="40">
      <c r="A40" s="23" t="n"/>
      <c r="B40" s="23" t="n"/>
      <c r="C40" s="23" t="n"/>
      <c r="D40" s="23" t="n"/>
      <c r="E40" s="44" t="n"/>
    </row>
    <row r="41">
      <c r="A41" s="23" t="n"/>
      <c r="B41" s="23" t="n"/>
      <c r="C41" s="23" t="n"/>
      <c r="D41" s="23" t="n"/>
      <c r="E41" s="44" t="n"/>
    </row>
    <row r="42">
      <c r="A42" s="23" t="n"/>
      <c r="B42" s="23" t="n"/>
      <c r="C42" s="23" t="n"/>
      <c r="D42" s="23" t="n"/>
      <c r="E42" s="44" t="n"/>
    </row>
    <row r="43">
      <c r="A43" s="23" t="n"/>
      <c r="B43" s="23" t="n"/>
      <c r="C43" s="23" t="n"/>
      <c r="D43" s="23" t="n"/>
      <c r="E43" s="44" t="n"/>
    </row>
    <row r="44">
      <c r="A44" s="23" t="n"/>
      <c r="B44" s="23" t="n"/>
      <c r="C44" s="23" t="n"/>
      <c r="D44" s="23" t="n"/>
      <c r="E44" s="44" t="n"/>
    </row>
  </sheetData>
  <dataValidations count="3">
    <dataValidation sqref="B5:B44" showDropDown="0" showInputMessage="0" showErrorMessage="0" allowBlank="1" errorTitle="Tarkista arvo" error="Valitse arvo listasta." type="list">
      <formula1>=$G$5:$G$10</formula1>
    </dataValidation>
    <dataValidation sqref="C5:C44" showDropDown="0" showInputMessage="0" showErrorMessage="0" allowBlank="1" errorTitle="Tarkista arvo" error="Valitse arvo listasta." type="list">
      <formula1>=$H$5:$H$13</formula1>
    </dataValidation>
    <dataValidation sqref="D5:D44" showDropDown="0" showInputMessage="0" showErrorMessage="0" allowBlank="1" errorTitle="Tarkista arvo" error="Valitse arvo listasta." type="list">
      <formula1>"Kyllä,Ei"</formula1>
    </dataValidation>
  </dataValidations>
  <printOptions horizontalCentered="1"/>
  <pageMargins left="0.5" right="0.5" top="0.6" bottom="0.7" header="0.5" footer="0.5"/>
  <pageSetup orientation="portrait" paperSize="9" fitToHeight="0" fitToWidth="1"/>
  <headerFooter>
    <oddHeader/>
    <oddFooter>&amp;L&amp;"Arial"&amp;7 Pohja: Tauko kirjanpito, taukokirjanpito.com&amp;R&amp;"Arial"&amp;7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Tauko kirjanpito</dc:creator>
  <dc:title xmlns:dc="http://purl.org/dc/elements/1.1/">Yhdenkertainen kirjanpito Excel</dc:title>
  <dcterms:created xmlns:dcterms="http://purl.org/dc/terms/" xmlns:xsi="http://www.w3.org/2001/XMLSchema-instance" xsi:type="dcterms:W3CDTF">2026-09-27T20:27:42Z</dcterms:created>
  <dcterms:modified xmlns:dcterms="http://purl.org/dc/terms/" xmlns:xsi="http://www.w3.org/2001/XMLSchema-instance" xsi:type="dcterms:W3CDTF">2026-09-27T20:27:42Z</dcterms:modified>
</cp:coreProperties>
</file>