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ntihinta" sheetId="1" state="visible" r:id="rId1"/>
    <sheet xmlns:r="http://schemas.openxmlformats.org/officeDocument/2006/relationships" name="Tuotteen hinta" sheetId="2" state="visible" r:id="rId2"/>
  </sheets>
  <definedNames>
    <definedName name="_xlnm.Print_Titles" localSheetId="1">'Tuotteen hinta'!$5:$5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-&quot;"/>
    <numFmt numFmtId="165" formatCode="0.0 %"/>
    <numFmt numFmtId="166" formatCode="#,##0.0"/>
    <numFmt numFmtId="167" formatCode="#,##0.00 &quot;€&quot;;-#,##0.00 &quot;€&quot;;&quot;-&quot;"/>
  </numFmts>
  <fonts count="10">
    <font>
      <name val="Calibri"/>
      <family val="2"/>
      <color theme="1"/>
      <sz val="11"/>
      <scheme val="minor"/>
    </font>
    <font>
      <name val="Arial"/>
      <b val="1"/>
      <color rgb="0023458F"/>
      <sz val="15"/>
    </font>
    <font>
      <name val="Arial"/>
      <color rgb="006E6E73"/>
      <sz val="8"/>
    </font>
    <font>
      <name val="Arial"/>
      <color rgb="000B3BC4"/>
      <sz val="10"/>
    </font>
    <font>
      <name val="Arial"/>
      <color rgb="00111111"/>
      <sz val="10"/>
    </font>
    <font>
      <name val="Arial"/>
      <color rgb="000B3BC4"/>
      <sz val="8"/>
    </font>
    <font>
      <name val="Arial"/>
      <color rgb="00111111"/>
      <sz val="8"/>
    </font>
    <font>
      <name val="Arial"/>
      <b val="1"/>
      <color rgb="0023458F"/>
      <sz val="11"/>
    </font>
    <font>
      <name val="Arial"/>
      <b val="1"/>
      <color rgb="00111111"/>
      <sz val="10"/>
    </font>
    <font>
      <name val="Arial"/>
      <b val="1"/>
      <color rgb="00FFFFFF"/>
      <sz val="9"/>
    </font>
  </fonts>
  <fills count="6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F5F5F7"/>
      </patternFill>
    </fill>
    <fill>
      <patternFill patternType="solid">
        <fgColor rgb="00E6EEFB"/>
      </patternFill>
    </fill>
    <fill>
      <patternFill patternType="solid">
        <fgColor rgb="0023458F"/>
      </patternFill>
    </fill>
  </fills>
  <borders count="4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  <border>
      <bottom style="thin">
        <color rgb="009AA0AA"/>
      </bottom>
    </border>
    <border>
      <top style="medium">
        <color rgb="00111111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 indent="1"/>
    </xf>
    <xf numFmtId="164" fontId="3" fillId="4" borderId="1" pivotButton="0" quotePrefix="0" xfId="0"/>
    <xf numFmtId="3" fontId="3" fillId="4" borderId="1" pivotButton="0" quotePrefix="0" xfId="0"/>
    <xf numFmtId="0" fontId="8" fillId="0" borderId="0" applyAlignment="1" pivotButton="0" quotePrefix="0" xfId="0">
      <alignment vertical="center"/>
    </xf>
    <xf numFmtId="164" fontId="8" fillId="4" borderId="0" pivotButton="0" quotePrefix="0" xfId="0"/>
    <xf numFmtId="165" fontId="3" fillId="2" borderId="1" pivotButton="0" quotePrefix="0" xfId="0"/>
    <xf numFmtId="0" fontId="3" fillId="2" borderId="1" pivotButton="0" quotePrefix="0" xfId="0"/>
    <xf numFmtId="164" fontId="8" fillId="4" borderId="3" pivotButton="0" quotePrefix="0" xfId="0"/>
    <xf numFmtId="3" fontId="3" fillId="2" borderId="1" pivotButton="0" quotePrefix="0" xfId="0"/>
    <xf numFmtId="166" fontId="3" fillId="4" borderId="1" pivotButton="0" quotePrefix="0" xfId="0"/>
    <xf numFmtId="166" fontId="4" fillId="3" borderId="0" pivotButton="0" quotePrefix="0" xfId="0"/>
    <xf numFmtId="165" fontId="3" fillId="4" borderId="1" pivotButton="0" quotePrefix="0" xfId="0"/>
    <xf numFmtId="3" fontId="8" fillId="4" borderId="0" pivotButton="0" quotePrefix="0" xfId="0"/>
    <xf numFmtId="164" fontId="4" fillId="3" borderId="0" pivotButton="0" quotePrefix="0" xfId="0"/>
    <xf numFmtId="167" fontId="8" fillId="4" borderId="0" pivotButton="0" quotePrefix="0" xfId="0"/>
    <xf numFmtId="167" fontId="4" fillId="3" borderId="0" pivotButton="0" quotePrefix="0" xfId="0"/>
    <xf numFmtId="0" fontId="9" fillId="5" borderId="1" applyAlignment="1" pivotButton="0" quotePrefix="0" xfId="0">
      <alignment horizontal="center" vertical="center" wrapText="1"/>
    </xf>
    <xf numFmtId="0" fontId="3" fillId="4" borderId="1" pivotButton="0" quotePrefix="0" xfId="0"/>
    <xf numFmtId="167" fontId="3" fillId="4" borderId="1" pivotButton="0" quotePrefix="0" xfId="0"/>
    <xf numFmtId="167" fontId="8" fillId="3" borderId="0" pivotButton="0" quotePrefix="0" xfId="0"/>
    <xf numFmtId="165" fontId="4" fillId="3" borderId="0" pivotButton="0" quotePrefix="0" xfId="0"/>
    <xf numFmtId="167" fontId="4" fillId="0" borderId="0" pivotButton="0" quotePrefix="0" xfId="0"/>
    <xf numFmtId="167" fontId="8" fillId="0" borderId="0" pivotButton="0" quotePrefix="0" xfId="0"/>
    <xf numFmtId="165" fontId="4" fillId="0" borderId="0" pivotButton="0" quotePrefix="0" xfId="0"/>
    <xf numFmtId="164" fontId="4" fillId="0" borderId="0" pivotButton="0" quotePrefix="0" xfId="0"/>
    <xf numFmtId="167" fontId="3" fillId="2" borderId="1" pivotButton="0" quotePrefix="0" xfId="0"/>
    <xf numFmtId="3" fontId="8" fillId="4" borderId="3" pivotButton="0" quotePrefix="0" xfId="0"/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ill>
        <patternFill patternType="solid">
          <fgColor rgb="00F9D5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3458F"/>
    <outlinePr summaryBelow="1" summaryRight="1"/>
    <pageSetUpPr fitToPage="1"/>
  </sheetPr>
  <dimension ref="A1:C49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15" customWidth="1" min="2" max="2"/>
    <col width="64" customWidth="1" min="3" max="3"/>
  </cols>
  <sheetData>
    <row r="1" ht="24" customHeight="1">
      <c r="A1" s="1" t="inlineStr">
        <is>
          <t>Tuntihinnan laskenta</t>
        </is>
      </c>
    </row>
    <row r="2">
      <c r="A2" s="2" t="inlineStr">
        <is>
          <t>Pohja: Tauko kirjanpito, taukokirjanpito.com</t>
        </is>
      </c>
    </row>
    <row r="3">
      <c r="A3" s="3" t="inlineStr">
        <is>
          <t>Syötä</t>
        </is>
      </c>
      <c r="B3" s="4" t="inlineStr">
        <is>
          <t>Lasketaan</t>
        </is>
      </c>
      <c r="C3" s="5" t="inlineStr">
        <is>
          <t>Esimerkki</t>
        </is>
      </c>
    </row>
    <row r="5">
      <c r="A5" s="6" t="inlineStr">
        <is>
          <t>Tavoitetulo</t>
        </is>
      </c>
      <c r="B5" s="7" t="n"/>
      <c r="C5" s="7" t="n"/>
    </row>
    <row r="6">
      <c r="A6" s="8" t="inlineStr">
        <is>
          <t>Tavoiteltu palkka kuukaudessa, brutto</t>
        </is>
      </c>
      <c r="B6" s="9" t="n">
        <v>3500</v>
      </c>
      <c r="C6" s="2" t="inlineStr">
        <is>
          <t>Mitä maksaisit itsellesi palkkana ennen veroja.</t>
        </is>
      </c>
    </row>
    <row r="7">
      <c r="A7" s="8" t="inlineStr">
        <is>
          <t>Palkkakuukausia vuodessa</t>
        </is>
      </c>
      <c r="B7" s="10" t="n">
        <v>12</v>
      </c>
      <c r="C7" s="2" t="inlineStr">
        <is>
          <t>12 tai 12,5, jos haluat lomarahaa vastaavan summan.</t>
        </is>
      </c>
    </row>
    <row r="8">
      <c r="A8" s="11" t="inlineStr">
        <is>
          <t>Palkka vuodessa</t>
        </is>
      </c>
      <c r="B8" s="12">
        <f>ROUND(B6*B7,0)</f>
        <v>42000</v>
      </c>
    </row>
    <row r="10">
      <c r="A10" s="6" t="inlineStr">
        <is>
          <t>Yrittäjän eläkevakuutus (YEL)</t>
        </is>
      </c>
      <c r="B10" s="7" t="n"/>
      <c r="C10" s="7" t="n"/>
    </row>
    <row r="11">
      <c r="A11" s="8" t="inlineStr">
        <is>
          <t>YEL-työtulo vuodessa</t>
        </is>
      </c>
      <c r="B11" s="9" t="n">
        <v>42000</v>
      </c>
      <c r="C11" s="2" t="inlineStr">
        <is>
          <t>Työpanoksesi arvo. Usein sama kuin palkka vuodessa. YEL on pakollinen 9 423 eurosta alkaen.</t>
        </is>
      </c>
    </row>
    <row r="12">
      <c r="A12" s="8" t="inlineStr">
        <is>
          <t>YEL-maksuprosentti</t>
        </is>
      </c>
      <c r="B12" s="13" t="n">
        <v>0.244</v>
      </c>
      <c r="C12" s="2" t="inlineStr">
        <is>
          <t>24,4 % kaikille ikäryhmille vuonna 2026.</t>
        </is>
      </c>
    </row>
    <row r="13">
      <c r="A13" s="8" t="inlineStr">
        <is>
          <t>Aloittava yrittäjä (22 % alennus)</t>
        </is>
      </c>
      <c r="B13" s="14" t="inlineStr">
        <is>
          <t>Ei</t>
        </is>
      </c>
      <c r="C13" s="2" t="inlineStr">
        <is>
          <t>Alennus ensimmäiset 48 kuukautta.</t>
        </is>
      </c>
    </row>
    <row r="14">
      <c r="A14" s="11" t="inlineStr">
        <is>
          <t>YEL-maksu vuodessa</t>
        </is>
      </c>
      <c r="B14" s="12">
        <f>IF(B11&lt;9423,0,ROUND(B11*B12*IF(B13="Kyllä",1-0.22,1),0))</f>
        <v>10248</v>
      </c>
    </row>
    <row r="16">
      <c r="A16" s="6" t="inlineStr">
        <is>
          <t>Yrityksen kulut vuodessa, ilman ALV</t>
        </is>
      </c>
      <c r="B16" s="7" t="n"/>
      <c r="C16" s="7" t="n"/>
    </row>
    <row r="17">
      <c r="A17" s="8" t="inlineStr">
        <is>
          <t>Vakuutukset</t>
        </is>
      </c>
      <c r="B17" s="9" t="n">
        <v>500</v>
      </c>
      <c r="C17" s="2" t="inlineStr">
        <is>
          <t>Vastuu- ja tapaturmavakuutus.</t>
        </is>
      </c>
    </row>
    <row r="18">
      <c r="A18" s="8" t="inlineStr">
        <is>
          <t>Ohjelmistot ja pilvipalvelut</t>
        </is>
      </c>
      <c r="B18" s="9" t="n">
        <v>900</v>
      </c>
    </row>
    <row r="19">
      <c r="A19" s="8" t="inlineStr">
        <is>
          <t>Puhelin ja internet</t>
        </is>
      </c>
      <c r="B19" s="9" t="n">
        <v>600</v>
      </c>
    </row>
    <row r="20">
      <c r="A20" s="8" t="inlineStr">
        <is>
          <t>Kirjanpito</t>
        </is>
      </c>
      <c r="B20" s="9" t="n">
        <v>1800</v>
      </c>
    </row>
    <row r="21">
      <c r="A21" s="8" t="inlineStr">
        <is>
          <t>Markkinointi</t>
        </is>
      </c>
      <c r="B21" s="9" t="n">
        <v>1200</v>
      </c>
      <c r="C21" s="2" t="inlineStr">
        <is>
          <t>Verkkosivut, mainonta, verkostoituminen.</t>
        </is>
      </c>
    </row>
    <row r="22">
      <c r="A22" s="8" t="inlineStr">
        <is>
          <t>Auto ja matkat</t>
        </is>
      </c>
      <c r="B22" s="9" t="n">
        <v>2400</v>
      </c>
      <c r="C22" s="2" t="inlineStr">
        <is>
          <t>Tai kilometrikorvaukset, jos ajat omalla autolla.</t>
        </is>
      </c>
    </row>
    <row r="23">
      <c r="A23" s="8" t="inlineStr">
        <is>
          <t>Toimitila</t>
        </is>
      </c>
      <c r="B23" s="9" t="n">
        <v>0</v>
      </c>
      <c r="C23" s="2" t="inlineStr">
        <is>
          <t>Vuokra tai työhuonevähennys.</t>
        </is>
      </c>
    </row>
    <row r="24">
      <c r="A24" s="8" t="inlineStr">
        <is>
          <t>Laitteet ja poistot</t>
        </is>
      </c>
      <c r="B24" s="9" t="n">
        <v>800</v>
      </c>
      <c r="C24" s="2" t="inlineStr">
        <is>
          <t>Tietokone ja muut laitteet jaettuna käyttövuosille.</t>
        </is>
      </c>
    </row>
    <row r="25">
      <c r="A25" s="8" t="inlineStr">
        <is>
          <t>Koulutus</t>
        </is>
      </c>
      <c r="B25" s="9" t="n">
        <v>500</v>
      </c>
    </row>
    <row r="26">
      <c r="A26" s="8" t="inlineStr">
        <is>
          <t>Muut kulut</t>
        </is>
      </c>
      <c r="B26" s="9" t="n">
        <v>600</v>
      </c>
      <c r="C26" s="2" t="inlineStr">
        <is>
          <t>Pankki, tarvikkeet, jäsenmaksut.</t>
        </is>
      </c>
    </row>
    <row r="27">
      <c r="A27" s="11" t="inlineStr">
        <is>
          <t>Kulut yhteensä</t>
        </is>
      </c>
      <c r="B27" s="15">
        <f>SUM(B17:B26)</f>
        <v>9300</v>
      </c>
    </row>
    <row r="29">
      <c r="A29" s="6" t="inlineStr">
        <is>
          <t>Laskutettavat tunnit</t>
        </is>
      </c>
      <c r="B29" s="7" t="n"/>
      <c r="C29" s="7" t="n"/>
    </row>
    <row r="30">
      <c r="A30" s="8" t="inlineStr">
        <is>
          <t>Viikkoja vuodessa</t>
        </is>
      </c>
      <c r="B30" s="16" t="n">
        <v>52</v>
      </c>
    </row>
    <row r="31">
      <c r="A31" s="8" t="inlineStr">
        <is>
          <t>Loma, viikkoa</t>
        </is>
      </c>
      <c r="B31" s="17" t="n">
        <v>5</v>
      </c>
    </row>
    <row r="32">
      <c r="A32" s="8" t="inlineStr">
        <is>
          <t>Sairaus, arkipyhät ja koulutus, viikkoa</t>
        </is>
      </c>
      <c r="B32" s="17" t="n">
        <v>3</v>
      </c>
    </row>
    <row r="33">
      <c r="A33" s="8" t="inlineStr">
        <is>
          <t>Työviikkoja</t>
        </is>
      </c>
      <c r="B33" s="18">
        <f>B30-B31-B32</f>
        <v>44</v>
      </c>
    </row>
    <row r="34">
      <c r="A34" s="8" t="inlineStr">
        <is>
          <t>Työtunteja viikossa</t>
        </is>
      </c>
      <c r="B34" s="17" t="n">
        <v>37.5</v>
      </c>
    </row>
    <row r="35">
      <c r="A35" s="8" t="inlineStr">
        <is>
          <t>Laskutusaste</t>
        </is>
      </c>
      <c r="B35" s="19" t="n">
        <v>0.6</v>
      </c>
      <c r="C35" s="2" t="inlineStr">
        <is>
          <t>Osuus työajasta, jonka voit laskuttaa. Myynti, laskutus ja hallinto eivät ole laskutettavaa.</t>
        </is>
      </c>
    </row>
    <row r="36">
      <c r="A36" s="11" t="inlineStr">
        <is>
          <t>Laskutettavat tunnit vuodessa</t>
        </is>
      </c>
      <c r="B36" s="20">
        <f>ROUND(B33*B34*B35,0)</f>
        <v>990</v>
      </c>
    </row>
    <row r="38">
      <c r="A38" s="6" t="inlineStr">
        <is>
          <t>Tuntihinta</t>
        </is>
      </c>
      <c r="B38" s="7" t="n"/>
      <c r="C38" s="7" t="n"/>
    </row>
    <row r="39">
      <c r="A39" s="8" t="inlineStr">
        <is>
          <t>Kustannukset yhteensä: palkka, YEL ja kulut</t>
        </is>
      </c>
      <c r="B39" s="21">
        <f>B8+B14+B27</f>
        <v>61548</v>
      </c>
    </row>
    <row r="40">
      <c r="A40" s="8" t="inlineStr">
        <is>
          <t>Voitto- ja riskivara, % liikevaihdosta</t>
        </is>
      </c>
      <c r="B40" s="19" t="n">
        <v>0.1</v>
      </c>
      <c r="C40" s="2" t="inlineStr">
        <is>
          <t>Puskuri hiljaisille kuukausille, investoinneille ja verovaraukselle.</t>
        </is>
      </c>
    </row>
    <row r="41">
      <c r="A41" s="11" t="inlineStr">
        <is>
          <t>Tarvittava liikevaihto vuodessa</t>
        </is>
      </c>
      <c r="B41" s="12">
        <f>IF(B40&gt;=1,0,ROUND(B39/(1-B40),0))</f>
        <v>68387</v>
      </c>
    </row>
    <row r="42">
      <c r="A42" s="11" t="inlineStr">
        <is>
          <t>Tuntihinta ilman ALV</t>
        </is>
      </c>
      <c r="B42" s="22">
        <f>IF(B36=0,0,B41/B36)</f>
        <v>69.0777777778</v>
      </c>
    </row>
    <row r="43">
      <c r="A43" s="11" t="inlineStr">
        <is>
          <t>Pyöristettynä ylös seuraavaan 5 euroon</t>
        </is>
      </c>
      <c r="B43" s="12">
        <f>ROUNDUP(B42/5,0)*5</f>
        <v>70</v>
      </c>
      <c r="C43" s="2" t="inlineStr">
        <is>
          <t>Tämä on alin hinta, jolla tavoitteesi toteutuu.</t>
        </is>
      </c>
    </row>
    <row r="44">
      <c r="A44" s="8" t="inlineStr">
        <is>
          <t>ALV-kanta</t>
        </is>
      </c>
      <c r="B44" s="13" t="n">
        <v>0.255</v>
      </c>
      <c r="C44" s="2" t="inlineStr">
        <is>
          <t>Yleinen kanta 25,5 %. Kuluttajille näytetään hinta ALV:n kanssa.</t>
        </is>
      </c>
    </row>
    <row r="45">
      <c r="A45" s="8" t="inlineStr">
        <is>
          <t>Tuntihinta sis. ALV</t>
        </is>
      </c>
      <c r="B45" s="23">
        <f>B43*(1+B44)</f>
        <v>87.85</v>
      </c>
    </row>
    <row r="46">
      <c r="A46" s="8" t="inlineStr">
        <is>
          <t>Päivähinta ilman ALV (7,5 h)</t>
        </is>
      </c>
      <c r="B46" s="21">
        <f>B43*7.5</f>
        <v>525</v>
      </c>
    </row>
    <row r="47">
      <c r="A47" s="8" t="inlineStr">
        <is>
          <t>Liikevaihto kuukaudessa</t>
        </is>
      </c>
      <c r="B47" s="21">
        <f>ROUND(B41/12,0)</f>
        <v>5699</v>
      </c>
    </row>
    <row r="49">
      <c r="A49" s="2" t="inlineStr">
        <is>
          <t>Jos liikevaihto jää alle 20 000 euron kalenterivuodessa, ALV-rekisteröinti ei ole pakollinen. Osakeyhtiössä lisää palkan päälle palkan sivukulut tai käytä YEL:n tilalla TyEL-maksua, jos et ole YEL-vakuutettu.</t>
        </is>
      </c>
    </row>
  </sheetData>
  <dataValidations count="1">
    <dataValidation sqref="B13" showDropDown="0" showInputMessage="0" showErrorMessage="0" allowBlank="1" errorTitle="Tarkista arvo" error="Valitse arvo listasta." type="list">
      <formula1>"Kyllä,Ei"</formula1>
    </dataValidation>
  </dataValidations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showGridLines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0" customWidth="1" min="4" max="4"/>
    <col width="13" customWidth="1" min="5" max="5"/>
    <col width="8" customWidth="1" min="6" max="6"/>
    <col width="13" customWidth="1" min="7" max="7"/>
    <col width="12" customWidth="1" min="8" max="8"/>
    <col width="10" customWidth="1" min="9" max="9"/>
    <col width="10" customWidth="1" min="10" max="10"/>
    <col width="12" customWidth="1" min="11" max="11"/>
  </cols>
  <sheetData>
    <row r="1" ht="24" customHeight="1">
      <c r="A1" s="1" t="inlineStr">
        <is>
          <t>Tuotteen hinta katteen mukaan</t>
        </is>
      </c>
    </row>
    <row r="2">
      <c r="A2" s="2" t="inlineStr">
        <is>
          <t>Pohja: Tauko kirjanpito, taukokirjanpito.com</t>
        </is>
      </c>
    </row>
    <row r="3">
      <c r="A3" s="3" t="inlineStr">
        <is>
          <t>Syötä</t>
        </is>
      </c>
      <c r="B3" s="4" t="inlineStr">
        <is>
          <t>Lasketaan</t>
        </is>
      </c>
      <c r="C3" s="5" t="inlineStr">
        <is>
          <t>Esimerkki</t>
        </is>
      </c>
    </row>
    <row r="5" ht="44" customHeight="1">
      <c r="A5" s="24" t="inlineStr">
        <is>
          <t>Tuote</t>
        </is>
      </c>
      <c r="B5" s="24" t="inlineStr">
        <is>
          <t>Ostohinta tai valmistus-kulu, veroton</t>
        </is>
      </c>
      <c r="C5" s="24" t="inlineStr">
        <is>
          <t>Muut muuttuvat kulut / kpl</t>
        </is>
      </c>
      <c r="D5" s="24" t="inlineStr">
        <is>
          <t>Tavoite-kate %</t>
        </is>
      </c>
      <c r="E5" s="24" t="inlineStr">
        <is>
          <t>Myyntihinta veroton</t>
        </is>
      </c>
      <c r="F5" s="24" t="inlineStr">
        <is>
          <t>ALV %</t>
        </is>
      </c>
      <c r="G5" s="24" t="inlineStr">
        <is>
          <t>Myyntihinta sis. ALV</t>
        </is>
      </c>
      <c r="H5" s="24" t="inlineStr">
        <is>
          <t>Kate € / kpl</t>
        </is>
      </c>
      <c r="I5" s="24" t="inlineStr">
        <is>
          <t>Katelisä %</t>
        </is>
      </c>
      <c r="J5" s="24" t="inlineStr">
        <is>
          <t>Myynti kpl / kk</t>
        </is>
      </c>
      <c r="K5" s="24" t="inlineStr">
        <is>
          <t>Kate € / kk</t>
        </is>
      </c>
    </row>
    <row r="6">
      <c r="A6" s="25" t="inlineStr">
        <is>
          <t>Käsintehty kynttilä</t>
        </is>
      </c>
      <c r="B6" s="26" t="n">
        <v>6.4</v>
      </c>
      <c r="C6" s="26" t="n">
        <v>1.1</v>
      </c>
      <c r="D6" s="19" t="n">
        <v>0.55</v>
      </c>
      <c r="E6" s="23">
        <f>IF(OR(B6="",N(D6)&gt;=1),"",ROUND((B6+N(C6))/(1-N(D6)),2))</f>
        <v>16.67</v>
      </c>
      <c r="F6" s="19" t="n">
        <v>0.255</v>
      </c>
      <c r="G6" s="27">
        <f>IF(E6="","",ROUND(E6*(1+N(F6)),2))</f>
        <v>20.92</v>
      </c>
      <c r="H6" s="23">
        <f>IF(E6="","",E6-B6-N(C6))</f>
        <v>9.17</v>
      </c>
      <c r="I6" s="28">
        <f>IF(OR(E6="",B6+N(C6)=0),"",H6/(B6+N(C6)))</f>
        <v>1.2226666667</v>
      </c>
      <c r="J6" s="10" t="n">
        <v>40</v>
      </c>
      <c r="K6" s="21">
        <f>IF(E6="","",H6*N(J6))</f>
        <v>366.8</v>
      </c>
    </row>
    <row r="7">
      <c r="A7" s="25" t="inlineStr">
        <is>
          <t>Lahjapakkaus</t>
        </is>
      </c>
      <c r="B7" s="26" t="n">
        <v>14</v>
      </c>
      <c r="C7" s="26" t="n">
        <v>2.5</v>
      </c>
      <c r="D7" s="19" t="n">
        <v>0.45</v>
      </c>
      <c r="E7" s="29">
        <f>IF(OR(B7="",N(D7)&gt;=1),"",ROUND((B7+N(C7))/(1-N(D7)),2))</f>
        <v>30</v>
      </c>
      <c r="F7" s="19" t="n">
        <v>0.255</v>
      </c>
      <c r="G7" s="30">
        <f>IF(E7="","",ROUND(E7*(1+N(F7)),2))</f>
        <v>37.65</v>
      </c>
      <c r="H7" s="29">
        <f>IF(E7="","",E7-B7-N(C7))</f>
        <v>13.5</v>
      </c>
      <c r="I7" s="31">
        <f>IF(OR(E7="",B7+N(C7)=0),"",H7/(B7+N(C7)))</f>
        <v>0.8181818182</v>
      </c>
      <c r="J7" s="10" t="n">
        <v>15</v>
      </c>
      <c r="K7" s="32">
        <f>IF(E7="","",H7*N(J7))</f>
        <v>202.5</v>
      </c>
    </row>
    <row r="8">
      <c r="A8" s="25" t="inlineStr">
        <is>
          <t>Kurssi, 2 h</t>
        </is>
      </c>
      <c r="B8" s="26" t="n">
        <v>12</v>
      </c>
      <c r="C8" s="26" t="n">
        <v>0</v>
      </c>
      <c r="D8" s="19" t="n">
        <v>0.8</v>
      </c>
      <c r="E8" s="23">
        <f>IF(OR(B8="",N(D8)&gt;=1),"",ROUND((B8+N(C8))/(1-N(D8)),2))</f>
        <v>60</v>
      </c>
      <c r="F8" s="19" t="n">
        <v>0.255</v>
      </c>
      <c r="G8" s="27">
        <f>IF(E8="","",ROUND(E8*(1+N(F8)),2))</f>
        <v>75.3</v>
      </c>
      <c r="H8" s="23">
        <f>IF(E8="","",E8-B8-N(C8))</f>
        <v>48</v>
      </c>
      <c r="I8" s="28">
        <f>IF(OR(E8="",B8+N(C8)=0),"",H8/(B8+N(C8)))</f>
        <v>4</v>
      </c>
      <c r="J8" s="10" t="n">
        <v>6</v>
      </c>
      <c r="K8" s="21">
        <f>IF(E8="","",H8*N(J8))</f>
        <v>288</v>
      </c>
    </row>
    <row r="9">
      <c r="A9" s="14" t="n"/>
      <c r="B9" s="33" t="n"/>
      <c r="C9" s="33" t="n"/>
      <c r="D9" s="13" t="n"/>
      <c r="E9" s="29" t="str">
        <f>IF(OR(B9="",N(D9)&gt;=1),"",ROUND((B9+N(C9))/(1-N(D9)),2))</f>
        <v/>
      </c>
      <c r="F9" s="13" t="n"/>
      <c r="G9" s="30" t="str">
        <f>IF(E9="","",ROUND(E9*(1+N(F9)),2))</f>
        <v/>
      </c>
      <c r="H9" s="29" t="str">
        <f>IF(E9="","",E9-B9-N(C9))</f>
        <v/>
      </c>
      <c r="I9" s="31" t="str">
        <f>IF(OR(E9="",B9+N(C9)=0),"",H9/(B9+N(C9)))</f>
        <v/>
      </c>
      <c r="J9" s="16" t="n"/>
      <c r="K9" s="32" t="str">
        <f>IF(E9="","",H9*N(J9))</f>
        <v/>
      </c>
    </row>
    <row r="10">
      <c r="A10" s="14" t="n"/>
      <c r="B10" s="33" t="n"/>
      <c r="C10" s="33" t="n"/>
      <c r="D10" s="13" t="n"/>
      <c r="E10" s="23" t="str">
        <f>IF(OR(B10="",N(D10)&gt;=1),"",ROUND((B10+N(C10))/(1-N(D10)),2))</f>
        <v/>
      </c>
      <c r="F10" s="13" t="n"/>
      <c r="G10" s="27" t="str">
        <f>IF(E10="","",ROUND(E10*(1+N(F10)),2))</f>
        <v/>
      </c>
      <c r="H10" s="23" t="str">
        <f>IF(E10="","",E10-B10-N(C10))</f>
        <v/>
      </c>
      <c r="I10" s="28" t="str">
        <f>IF(OR(E10="",B10+N(C10)=0),"",H10/(B10+N(C10)))</f>
        <v/>
      </c>
      <c r="J10" s="16" t="n"/>
      <c r="K10" s="21" t="str">
        <f>IF(E10="","",H10*N(J10))</f>
        <v/>
      </c>
    </row>
    <row r="11">
      <c r="A11" s="14" t="n"/>
      <c r="B11" s="33" t="n"/>
      <c r="C11" s="33" t="n"/>
      <c r="D11" s="13" t="n"/>
      <c r="E11" s="29" t="str">
        <f>IF(OR(B11="",N(D11)&gt;=1),"",ROUND((B11+N(C11))/(1-N(D11)),2))</f>
        <v/>
      </c>
      <c r="F11" s="13" t="n"/>
      <c r="G11" s="30" t="str">
        <f>IF(E11="","",ROUND(E11*(1+N(F11)),2))</f>
        <v/>
      </c>
      <c r="H11" s="29" t="str">
        <f>IF(E11="","",E11-B11-N(C11))</f>
        <v/>
      </c>
      <c r="I11" s="31" t="str">
        <f>IF(OR(E11="",B11+N(C11)=0),"",H11/(B11+N(C11)))</f>
        <v/>
      </c>
      <c r="J11" s="16" t="n"/>
      <c r="K11" s="32" t="str">
        <f>IF(E11="","",H11*N(J11))</f>
        <v/>
      </c>
    </row>
    <row r="12">
      <c r="A12" s="14" t="n"/>
      <c r="B12" s="33" t="n"/>
      <c r="C12" s="33" t="n"/>
      <c r="D12" s="13" t="n"/>
      <c r="E12" s="23" t="str">
        <f>IF(OR(B12="",N(D12)&gt;=1),"",ROUND((B12+N(C12))/(1-N(D12)),2))</f>
        <v/>
      </c>
      <c r="F12" s="13" t="n"/>
      <c r="G12" s="27" t="str">
        <f>IF(E12="","",ROUND(E12*(1+N(F12)),2))</f>
        <v/>
      </c>
      <c r="H12" s="23" t="str">
        <f>IF(E12="","",E12-B12-N(C12))</f>
        <v/>
      </c>
      <c r="I12" s="28" t="str">
        <f>IF(OR(E12="",B12+N(C12)=0),"",H12/(B12+N(C12)))</f>
        <v/>
      </c>
      <c r="J12" s="16" t="n"/>
      <c r="K12" s="21" t="str">
        <f>IF(E12="","",H12*N(J12))</f>
        <v/>
      </c>
    </row>
    <row r="13">
      <c r="A13" s="14" t="n"/>
      <c r="B13" s="33" t="n"/>
      <c r="C13" s="33" t="n"/>
      <c r="D13" s="13" t="n"/>
      <c r="E13" s="29" t="str">
        <f>IF(OR(B13="",N(D13)&gt;=1),"",ROUND((B13+N(C13))/(1-N(D13)),2))</f>
        <v/>
      </c>
      <c r="F13" s="13" t="n"/>
      <c r="G13" s="30" t="str">
        <f>IF(E13="","",ROUND(E13*(1+N(F13)),2))</f>
        <v/>
      </c>
      <c r="H13" s="29" t="str">
        <f>IF(E13="","",E13-B13-N(C13))</f>
        <v/>
      </c>
      <c r="I13" s="31" t="str">
        <f>IF(OR(E13="",B13+N(C13)=0),"",H13/(B13+N(C13)))</f>
        <v/>
      </c>
      <c r="J13" s="16" t="n"/>
      <c r="K13" s="32" t="str">
        <f>IF(E13="","",H13*N(J13))</f>
        <v/>
      </c>
    </row>
    <row r="14">
      <c r="A14" s="14" t="n"/>
      <c r="B14" s="33" t="n"/>
      <c r="C14" s="33" t="n"/>
      <c r="D14" s="13" t="n"/>
      <c r="E14" s="23" t="str">
        <f>IF(OR(B14="",N(D14)&gt;=1),"",ROUND((B14+N(C14))/(1-N(D14)),2))</f>
        <v/>
      </c>
      <c r="F14" s="13" t="n"/>
      <c r="G14" s="27" t="str">
        <f>IF(E14="","",ROUND(E14*(1+N(F14)),2))</f>
        <v/>
      </c>
      <c r="H14" s="23" t="str">
        <f>IF(E14="","",E14-B14-N(C14))</f>
        <v/>
      </c>
      <c r="I14" s="28" t="str">
        <f>IF(OR(E14="",B14+N(C14)=0),"",H14/(B14+N(C14)))</f>
        <v/>
      </c>
      <c r="J14" s="16" t="n"/>
      <c r="K14" s="21" t="str">
        <f>IF(E14="","",H14*N(J14))</f>
        <v/>
      </c>
    </row>
    <row r="15">
      <c r="A15" s="14" t="n"/>
      <c r="B15" s="33" t="n"/>
      <c r="C15" s="33" t="n"/>
      <c r="D15" s="13" t="n"/>
      <c r="E15" s="29" t="str">
        <f>IF(OR(B15="",N(D15)&gt;=1),"",ROUND((B15+N(C15))/(1-N(D15)),2))</f>
        <v/>
      </c>
      <c r="F15" s="13" t="n"/>
      <c r="G15" s="30" t="str">
        <f>IF(E15="","",ROUND(E15*(1+N(F15)),2))</f>
        <v/>
      </c>
      <c r="H15" s="29" t="str">
        <f>IF(E15="","",E15-B15-N(C15))</f>
        <v/>
      </c>
      <c r="I15" s="31" t="str">
        <f>IF(OR(E15="",B15+N(C15)=0),"",H15/(B15+N(C15)))</f>
        <v/>
      </c>
      <c r="J15" s="16" t="n"/>
      <c r="K15" s="32" t="str">
        <f>IF(E15="","",H15*N(J15))</f>
        <v/>
      </c>
    </row>
    <row r="16">
      <c r="A16" s="14" t="n"/>
      <c r="B16" s="33" t="n"/>
      <c r="C16" s="33" t="n"/>
      <c r="D16" s="13" t="n"/>
      <c r="E16" s="23" t="str">
        <f>IF(OR(B16="",N(D16)&gt;=1),"",ROUND((B16+N(C16))/(1-N(D16)),2))</f>
        <v/>
      </c>
      <c r="F16" s="13" t="n"/>
      <c r="G16" s="27" t="str">
        <f>IF(E16="","",ROUND(E16*(1+N(F16)),2))</f>
        <v/>
      </c>
      <c r="H16" s="23" t="str">
        <f>IF(E16="","",E16-B16-N(C16))</f>
        <v/>
      </c>
      <c r="I16" s="28" t="str">
        <f>IF(OR(E16="",B16+N(C16)=0),"",H16/(B16+N(C16)))</f>
        <v/>
      </c>
      <c r="J16" s="16" t="n"/>
      <c r="K16" s="21" t="str">
        <f>IF(E16="","",H16*N(J16))</f>
        <v/>
      </c>
    </row>
    <row r="17">
      <c r="A17" s="14" t="n"/>
      <c r="B17" s="33" t="n"/>
      <c r="C17" s="33" t="n"/>
      <c r="D17" s="13" t="n"/>
      <c r="E17" s="29" t="str">
        <f>IF(OR(B17="",N(D17)&gt;=1),"",ROUND((B17+N(C17))/(1-N(D17)),2))</f>
        <v/>
      </c>
      <c r="F17" s="13" t="n"/>
      <c r="G17" s="30" t="str">
        <f>IF(E17="","",ROUND(E17*(1+N(F17)),2))</f>
        <v/>
      </c>
      <c r="H17" s="29" t="str">
        <f>IF(E17="","",E17-B17-N(C17))</f>
        <v/>
      </c>
      <c r="I17" s="31" t="str">
        <f>IF(OR(E17="",B17+N(C17)=0),"",H17/(B17+N(C17)))</f>
        <v/>
      </c>
      <c r="J17" s="16" t="n"/>
      <c r="K17" s="32" t="str">
        <f>IF(E17="","",H17*N(J17))</f>
        <v/>
      </c>
    </row>
    <row r="18">
      <c r="A18" s="14" t="n"/>
      <c r="B18" s="33" t="n"/>
      <c r="C18" s="33" t="n"/>
      <c r="D18" s="13" t="n"/>
      <c r="E18" s="23" t="str">
        <f>IF(OR(B18="",N(D18)&gt;=1),"",ROUND((B18+N(C18))/(1-N(D18)),2))</f>
        <v/>
      </c>
      <c r="F18" s="13" t="n"/>
      <c r="G18" s="27" t="str">
        <f>IF(E18="","",ROUND(E18*(1+N(F18)),2))</f>
        <v/>
      </c>
      <c r="H18" s="23" t="str">
        <f>IF(E18="","",E18-B18-N(C18))</f>
        <v/>
      </c>
      <c r="I18" s="28" t="str">
        <f>IF(OR(E18="",B18+N(C18)=0),"",H18/(B18+N(C18)))</f>
        <v/>
      </c>
      <c r="J18" s="16" t="n"/>
      <c r="K18" s="21" t="str">
        <f>IF(E18="","",H18*N(J18))</f>
        <v/>
      </c>
    </row>
    <row r="19">
      <c r="A19" s="14" t="n"/>
      <c r="B19" s="33" t="n"/>
      <c r="C19" s="33" t="n"/>
      <c r="D19" s="13" t="n"/>
      <c r="E19" s="29" t="str">
        <f>IF(OR(B19="",N(D19)&gt;=1),"",ROUND((B19+N(C19))/(1-N(D19)),2))</f>
        <v/>
      </c>
      <c r="F19" s="13" t="n"/>
      <c r="G19" s="30" t="str">
        <f>IF(E19="","",ROUND(E19*(1+N(F19)),2))</f>
        <v/>
      </c>
      <c r="H19" s="29" t="str">
        <f>IF(E19="","",E19-B19-N(C19))</f>
        <v/>
      </c>
      <c r="I19" s="31" t="str">
        <f>IF(OR(E19="",B19+N(C19)=0),"",H19/(B19+N(C19)))</f>
        <v/>
      </c>
      <c r="J19" s="16" t="n"/>
      <c r="K19" s="32" t="str">
        <f>IF(E19="","",H19*N(J19))</f>
        <v/>
      </c>
    </row>
    <row r="20">
      <c r="A20" s="14" t="n"/>
      <c r="B20" s="33" t="n"/>
      <c r="C20" s="33" t="n"/>
      <c r="D20" s="13" t="n"/>
      <c r="E20" s="23" t="str">
        <f>IF(OR(B20="",N(D20)&gt;=1),"",ROUND((B20+N(C20))/(1-N(D20)),2))</f>
        <v/>
      </c>
      <c r="F20" s="13" t="n"/>
      <c r="G20" s="27" t="str">
        <f>IF(E20="","",ROUND(E20*(1+N(F20)),2))</f>
        <v/>
      </c>
      <c r="H20" s="23" t="str">
        <f>IF(E20="","",E20-B20-N(C20))</f>
        <v/>
      </c>
      <c r="I20" s="28" t="str">
        <f>IF(OR(E20="",B20+N(C20)=0),"",H20/(B20+N(C20)))</f>
        <v/>
      </c>
      <c r="J20" s="16" t="n"/>
      <c r="K20" s="21" t="str">
        <f>IF(E20="","",H20*N(J20))</f>
        <v/>
      </c>
    </row>
    <row r="21">
      <c r="A21" s="11" t="inlineStr">
        <is>
          <t>Yhteensä</t>
        </is>
      </c>
      <c r="J21" s="34">
        <f>SUM(J6:J20)</f>
        <v>61</v>
      </c>
      <c r="K21" s="15">
        <f>SUM(K6:K20)</f>
        <v>857.3</v>
      </c>
    </row>
    <row r="23">
      <c r="A23" s="6" t="inlineStr">
        <is>
          <t>Kattaako kate kiinteät kulut?</t>
        </is>
      </c>
      <c r="B23" s="7" t="n"/>
      <c r="C23" s="7" t="n"/>
      <c r="D23" s="7" t="n"/>
      <c r="E23" s="7" t="n"/>
      <c r="F23" s="7" t="n"/>
    </row>
    <row r="24">
      <c r="A24" s="35" t="inlineStr">
        <is>
          <t>Kiinteät kulut kuukaudessa</t>
        </is>
      </c>
      <c r="B24" s="21">
        <f>ROUND(Tuntihinta!B27/12,0)</f>
        <v>775</v>
      </c>
      <c r="C24" s="2" t="inlineStr">
        <is>
          <t>Tuntihinta-välilehden kuluista. Voit kirjoittaa oman luvun päälle.</t>
        </is>
      </c>
    </row>
    <row r="25">
      <c r="A25" s="35" t="inlineStr">
        <is>
          <t>Kate kuukaudessa yhteensä</t>
        </is>
      </c>
      <c r="B25" s="21">
        <f>K21</f>
        <v>857.3</v>
      </c>
    </row>
    <row r="26">
      <c r="A26" s="11" t="inlineStr">
        <is>
          <t>Jää kiinteiden kulujen jälkeen</t>
        </is>
      </c>
      <c r="B26" s="12">
        <f>B25-B24</f>
        <v>82.3</v>
      </c>
      <c r="C26" s="2" t="inlineStr">
        <is>
          <t>Tästä maksetaan yrittäjän oma palkka ja verot.</t>
        </is>
      </c>
    </row>
    <row r="27">
      <c r="A27" s="35" t="inlineStr">
        <is>
          <t>Keskimääräinen kate / kpl</t>
        </is>
      </c>
      <c r="B27" s="21">
        <f>IF(J21=0,0,K21/J21)</f>
        <v>14.0540983607</v>
      </c>
    </row>
    <row r="28">
      <c r="A28" s="11" t="inlineStr">
        <is>
          <t>Kriittinen myyntimäärä, kpl / kk</t>
        </is>
      </c>
      <c r="B28" s="20">
        <f>IF(B27=0,0,ROUNDUP(B24/B27,0))</f>
        <v>56</v>
      </c>
      <c r="C28" s="2" t="inlineStr">
        <is>
          <t>Näin monta kappaletta pitää myydä, jotta kiinteät kulut katetaan.</t>
        </is>
      </c>
    </row>
    <row r="30">
      <c r="A30" s="2" t="inlineStr">
        <is>
          <t>Kate lasketaan myyntihinnasta, katelisä ostohinnasta. Esimerkiksi 40 % kate vastaa 66,7 % katelisää. Sekoittaminen on yleisin hinnoitteluvirhe: 40 % lisä ostohintaan antaa vain 28,6 % katteen.</t>
        </is>
      </c>
    </row>
  </sheetData>
  <conditionalFormatting sqref="B26">
    <cfRule type="expression" priority="1" dxfId="0">
      <formula>B26&lt;0</formula>
    </cfRule>
  </conditionalFormatting>
  <printOptions horizontalCentered="1"/>
  <pageMargins left="0.5" right="0.5" top="0.6" bottom="0.7" header="0.5" footer="0.5"/>
  <pageSetup orientation="landscape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Hinnoittelulaskelma</dc:title>
  <dcterms:created xmlns:dcterms="http://purl.org/dc/terms/" xmlns:xsi="http://www.w3.org/2001/XMLSchema-instance" xsi:type="dcterms:W3CDTF">2026-09-27T20:23:14Z</dcterms:created>
  <dcterms:modified xmlns:dcterms="http://purl.org/dc/terms/" xmlns:xsi="http://www.w3.org/2001/XMLSchema-instance" xsi:type="dcterms:W3CDTF">2026-09-27T20:23:14Z</dcterms:modified>
</cp:coreProperties>
</file>