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etukset" sheetId="1" state="visible" r:id="rId1"/>
    <sheet xmlns:r="http://schemas.openxmlformats.org/officeDocument/2006/relationships" name="Budjetti" sheetId="2" state="visible" r:id="rId2"/>
    <sheet xmlns:r="http://schemas.openxmlformats.org/officeDocument/2006/relationships" name="Kassavirta" sheetId="3" state="visible" r:id="rId3"/>
  </sheets>
  <definedNames>
    <definedName name="_xlnm.Print_Titles" localSheetId="1">'Budjetti'!$5:$5</definedName>
    <definedName name="_xlnm.Print_Titles" localSheetId="2">'Kassavirta'!$5:$5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;-#,##0.00 &quot;€&quot;;&quot;-&quot;"/>
    <numFmt numFmtId="165" formatCode="0.0 %"/>
    <numFmt numFmtId="166" formatCode="#,##0 &quot;€&quot;;-#,##0 &quot;€&quot;;&quot;-&quot;"/>
  </numFmts>
  <fonts count="13">
    <font>
      <name val="Calibri"/>
      <family val="2"/>
      <color theme="1"/>
      <sz val="11"/>
      <scheme val="minor"/>
    </font>
    <font>
      <name val="Arial"/>
      <b val="1"/>
      <color rgb="0023458F"/>
      <sz val="15"/>
    </font>
    <font>
      <name val="Arial"/>
      <color rgb="006E6E73"/>
      <sz val="8"/>
    </font>
    <font>
      <name val="Arial"/>
      <color rgb="000B3BC4"/>
      <sz val="10"/>
    </font>
    <font>
      <name val="Arial"/>
      <color rgb="00111111"/>
      <sz val="10"/>
    </font>
    <font>
      <name val="Arial"/>
      <color rgb="000B3BC4"/>
      <sz val="8"/>
    </font>
    <font>
      <name val="Arial"/>
      <color rgb="00111111"/>
      <sz val="8"/>
    </font>
    <font>
      <name val="Arial"/>
      <b val="1"/>
      <color rgb="0023458F"/>
      <sz val="11"/>
    </font>
    <font>
      <name val="Arial"/>
      <color rgb="00111111"/>
      <sz val="9"/>
    </font>
    <font>
      <name val="Arial"/>
      <b val="1"/>
      <color rgb="00FFFFFF"/>
      <sz val="9"/>
    </font>
    <font>
      <name val="Arial"/>
      <b val="1"/>
      <color rgb="00111111"/>
      <sz val="10"/>
    </font>
    <font>
      <name val="Arial"/>
      <color rgb="006E6E73"/>
      <sz val="10"/>
    </font>
    <font>
      <name val="Arial"/>
      <color rgb="006E6E73"/>
      <sz val="9"/>
    </font>
  </fonts>
  <fills count="6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F5F5F7"/>
      </patternFill>
    </fill>
    <fill>
      <patternFill patternType="solid">
        <fgColor rgb="00E6EEFB"/>
      </patternFill>
    </fill>
    <fill>
      <patternFill patternType="solid">
        <fgColor rgb="0023458F"/>
      </patternFill>
    </fill>
  </fills>
  <borders count="4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  <border>
      <bottom style="thin">
        <color rgb="009AA0AA"/>
      </bottom>
    </border>
    <border>
      <top style="medium">
        <color rgb="00111111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3" fillId="2" borderId="1" pivotButton="0" quotePrefix="0" xfId="0"/>
    <xf numFmtId="1" fontId="3" fillId="2" borderId="1" pivotButton="0" quotePrefix="0" xfId="0"/>
    <xf numFmtId="164" fontId="3" fillId="4" borderId="1" pivotButton="0" quotePrefix="0" xfId="0"/>
    <xf numFmtId="0" fontId="3" fillId="4" borderId="1" pivotButton="0" quotePrefix="0" xfId="0"/>
    <xf numFmtId="1" fontId="3" fillId="4" borderId="1" pivotButton="0" quotePrefix="0" xfId="0"/>
    <xf numFmtId="165" fontId="3" fillId="4" borderId="1" pivotButton="0" quotePrefix="0" xfId="0"/>
    <xf numFmtId="0" fontId="8" fillId="0" borderId="0" applyAlignment="1" pivotButton="0" quotePrefix="0" xfId="0">
      <alignment vertical="top" wrapText="1"/>
    </xf>
    <xf numFmtId="0" fontId="9" fillId="5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indent="1"/>
    </xf>
    <xf numFmtId="165" fontId="3" fillId="2" borderId="1" pivotButton="0" quotePrefix="0" xfId="0"/>
    <xf numFmtId="166" fontId="3" fillId="4" borderId="1" pivotButton="0" quotePrefix="0" xfId="0"/>
    <xf numFmtId="166" fontId="10" fillId="3" borderId="0" pivotButton="0" quotePrefix="0" xfId="0"/>
    <xf numFmtId="165" fontId="2" fillId="0" borderId="0" pivotButton="0" quotePrefix="0" xfId="0"/>
    <xf numFmtId="0" fontId="10" fillId="0" borderId="0" applyAlignment="1" pivotButton="0" quotePrefix="0" xfId="0">
      <alignment vertical="center"/>
    </xf>
    <xf numFmtId="166" fontId="10" fillId="3" borderId="3" pivotButton="0" quotePrefix="0" xfId="0"/>
    <xf numFmtId="166" fontId="10" fillId="4" borderId="0" pivotButton="0" quotePrefix="0" xfId="0"/>
    <xf numFmtId="166" fontId="3" fillId="2" borderId="1" pivotButton="0" quotePrefix="0" xfId="0"/>
    <xf numFmtId="166" fontId="10" fillId="4" borderId="3" pivotButton="0" quotePrefix="0" xfId="0"/>
    <xf numFmtId="0" fontId="11" fillId="0" borderId="0" applyAlignment="1" pivotButton="0" quotePrefix="0" xfId="0">
      <alignment vertical="center" indent="1"/>
    </xf>
    <xf numFmtId="166" fontId="12" fillId="0" borderId="0" pivotButton="0" quotePrefix="0" xfId="0"/>
    <xf numFmtId="166" fontId="10" fillId="0" borderId="0" pivotButton="0" quotePrefix="0" xfId="0"/>
    <xf numFmtId="166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9D5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3458F"/>
    <outlinePr summaryBelow="1" summaryRight="1"/>
    <pageSetUpPr fitToPage="1"/>
  </sheetPr>
  <dimension ref="A1:C26"/>
  <sheetViews>
    <sheetView showGridLines="0" zoomScale="10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60" customWidth="1" min="3" max="3"/>
  </cols>
  <sheetData>
    <row r="1" ht="24" customHeight="1">
      <c r="A1" s="1" t="inlineStr">
        <is>
          <t>Budjetti ja kassavirta: lähtötiedot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  <c r="C3" s="5" t="inlineStr">
        <is>
          <t>Esimerkki</t>
        </is>
      </c>
    </row>
    <row r="4">
      <c r="A4" s="6" t="inlineStr">
        <is>
          <t>Lähtötiedot</t>
        </is>
      </c>
      <c r="B4" s="7" t="n"/>
      <c r="C4" s="7" t="n"/>
    </row>
    <row r="5">
      <c r="A5" s="8" t="inlineStr">
        <is>
          <t>Yrityksen nimi</t>
        </is>
      </c>
      <c r="B5" s="9" t="n"/>
      <c r="C5" s="2" t="inlineStr"/>
    </row>
    <row r="6">
      <c r="A6" s="8" t="inlineStr">
        <is>
          <t>Budjettivuosi</t>
        </is>
      </c>
      <c r="B6" s="10" t="n">
        <v>2026</v>
      </c>
      <c r="C6" s="2" t="inlineStr"/>
    </row>
    <row r="7">
      <c r="A7" s="8" t="inlineStr">
        <is>
          <t>Kassa 1.1. (yritystilin saldo)</t>
        </is>
      </c>
      <c r="B7" s="11" t="n">
        <v>4000</v>
      </c>
      <c r="C7" s="2" t="inlineStr">
        <is>
          <t>Tiliotteelta.</t>
        </is>
      </c>
    </row>
    <row r="8">
      <c r="A8" s="8" t="inlineStr">
        <is>
          <t>ALV-rekisterissä</t>
        </is>
      </c>
      <c r="B8" s="12" t="inlineStr">
        <is>
          <t>Kyllä</t>
        </is>
      </c>
      <c r="C8" s="2" t="inlineStr">
        <is>
          <t>Jos Ei, budjetin luvut ovat sellaisenaan kassavirtaa.</t>
        </is>
      </c>
    </row>
    <row r="9">
      <c r="A9" s="8" t="inlineStr">
        <is>
          <t>Asiakkaat maksavat keskimäärin (kuukauden viiveellä)</t>
        </is>
      </c>
      <c r="B9" s="13" t="n">
        <v>1</v>
      </c>
      <c r="C9" s="2" t="inlineStr">
        <is>
          <t>0 = samassa kuussa, 1 = seuraavassa, 2 = kahden kuukauden päästä.</t>
        </is>
      </c>
    </row>
    <row r="10">
      <c r="A10" s="8" t="inlineStr">
        <is>
          <t>Edellisen vuoden joulukuun myynti, sis. ALV</t>
        </is>
      </c>
      <c r="B10" s="11" t="n">
        <v>3500</v>
      </c>
      <c r="C10" s="2" t="inlineStr">
        <is>
          <t>Maksetaan tammikuussa, jos viive on 1 tai 2 kuukautta.</t>
        </is>
      </c>
    </row>
    <row r="11">
      <c r="A11" s="8" t="inlineStr">
        <is>
          <t>Edellisen vuoden marraskuun myynti, sis. ALV</t>
        </is>
      </c>
      <c r="B11" s="11" t="n">
        <v>4000</v>
      </c>
      <c r="C11" s="2" t="inlineStr">
        <is>
          <t>Maksetaan tammikuussa, jos viive on 2 kuukautta.</t>
        </is>
      </c>
    </row>
    <row r="12">
      <c r="A12" s="8" t="inlineStr">
        <is>
          <t>Edellisen vuoden marraskuun ALV (maksetaan 12.1.)</t>
        </is>
      </c>
      <c r="B12" s="11" t="n">
        <v>700</v>
      </c>
      <c r="C12" s="2" t="inlineStr">
        <is>
          <t>Kuukausikaudella marraskuun ALV erääntyy tammikuussa.</t>
        </is>
      </c>
    </row>
    <row r="13">
      <c r="A13" s="8" t="inlineStr">
        <is>
          <t>Edellisen vuoden joulukuun ALV (maksetaan 12.2.)</t>
        </is>
      </c>
      <c r="B13" s="11" t="n">
        <v>600</v>
      </c>
      <c r="C13" s="2" t="inlineStr">
        <is>
          <t>Joulukuun ALV erääntyy helmikuussa.</t>
        </is>
      </c>
    </row>
    <row r="14">
      <c r="A14" s="8" t="inlineStr">
        <is>
          <t>Ennakkovero kuukaudessa</t>
        </is>
      </c>
      <c r="B14" s="11" t="n">
        <v>700</v>
      </c>
      <c r="C14" s="2" t="inlineStr">
        <is>
          <t>Ennakkoverolipusta. Jos maksat henkilökohtaiselta tililtä, kirjoita 0.</t>
        </is>
      </c>
    </row>
    <row r="15">
      <c r="A15" s="8" t="inlineStr">
        <is>
          <t>Veroprosentti tuloksesta (arvio)</t>
        </is>
      </c>
      <c r="B15" s="14" t="n">
        <v>0.25</v>
      </c>
      <c r="C15" s="2" t="inlineStr">
        <is>
          <t>Käytetään tuloveron arvioon. Toiminimellä oma veroprosenttisi, osakeyhtiöllä 20 %.</t>
        </is>
      </c>
    </row>
    <row r="16">
      <c r="A16" s="8" t="inlineStr">
        <is>
          <t>Kassan alaraja, jota ei haluta alittaa</t>
        </is>
      </c>
      <c r="B16" s="11" t="n">
        <v>2000</v>
      </c>
      <c r="C16" s="2" t="inlineStr">
        <is>
          <t>Kassavirta muuttuu punaiseksi, jos vapaa kassa jää tämän alle.</t>
        </is>
      </c>
    </row>
    <row r="18">
      <c r="A18" s="6" t="inlineStr">
        <is>
          <t>Näin käytät pohjaa</t>
        </is>
      </c>
      <c r="B18" s="7" t="n"/>
      <c r="C18" s="7" t="n"/>
    </row>
    <row r="19" ht="26" customHeight="1">
      <c r="A19" s="15" t="inlineStr">
        <is>
          <t>1. Täytä lähtötiedot. Sinisellä taustalla olevat luvut ovat esimerkkejä: kirjoita omasi niiden päälle.</t>
        </is>
      </c>
    </row>
    <row r="20" ht="26" customHeight="1">
      <c r="A20" s="15" t="inlineStr">
        <is>
          <t>2. Budjetti-välilehdelle kirjoitetaan tuotot ja kulut ilman arvonlisäveroa kuukausittain. Sarake ALV % kertoo, millä verokannalla rivi laskutetaan tai ostetaan.</t>
        </is>
      </c>
    </row>
    <row r="21" ht="26" customHeight="1">
      <c r="A21" s="15" t="inlineStr">
        <is>
          <t>3. Kassavirta-välilehti laskee, milloin raha oikeasti liikkuu: asiakkaan maksuviive, ALV-maksu kahden kuukauden päästä ja ennakkoverot.</t>
        </is>
      </c>
    </row>
    <row r="22" ht="26" customHeight="1">
      <c r="A22" s="15" t="inlineStr">
        <is>
          <t>4. Kirjoita Kassavirta-välilehdelle investoinnit, lainat, omat sijoitukset ja yksityisotot. Ne eivät ole budjetin kuluja, mutta vievät tai tuovat rahaa.</t>
        </is>
      </c>
    </row>
    <row r="23" ht="26" customHeight="1">
      <c r="A23" s="15" t="inlineStr">
        <is>
          <t>5. Katso rivi Vapaa kassa verovarausten jälkeen. Se kertoo, paljonko rahaa on oikeasti käytettävissä, kun ALV-velka ja tuleva vero on siirretty sivuun.</t>
        </is>
      </c>
    </row>
    <row r="24" ht="26" customHeight="1">
      <c r="A24" s="15" t="inlineStr">
        <is>
          <t>6. Päivitä toteutuneet luvut kuukausittain budjetin viereen, niin näet, missä ennuste heittää.</t>
        </is>
      </c>
    </row>
    <row r="26">
      <c r="A26" s="2" t="inlineStr">
        <is>
          <t>ALV-oletus: kuukausikausi, jolloin kuukauden vero maksetaan toisen kuukauden 12. päivänä. Neljännesvuosi- tai vuosikaudella maksut kasautuvat harvemmin, mutta ovat isompia.</t>
        </is>
      </c>
    </row>
  </sheetData>
  <mergeCells count="6">
    <mergeCell ref="A19:C19"/>
    <mergeCell ref="A23:C23"/>
    <mergeCell ref="A22:C22"/>
    <mergeCell ref="A21:C21"/>
    <mergeCell ref="A20:C20"/>
    <mergeCell ref="A24:C24"/>
  </mergeCells>
  <dataValidations count="2">
    <dataValidation sqref="B8" showDropDown="0" showInputMessage="0" showErrorMessage="0" allowBlank="1" errorTitle="Tarkista arvo" error="Valitse arvo listasta." type="list">
      <formula1>"Kyllä,Ei"</formula1>
    </dataValidation>
    <dataValidation sqref="B9" showDropDown="0" showInputMessage="0" showErrorMessage="0" allowBlank="1" errorTitle="Tarkista arvo" error="Valitse arvo listasta." type="list">
      <formula1>"0,1,2"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43"/>
  <sheetViews>
    <sheetView showGridLines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8" customWidth="1" min="2" max="2"/>
    <col width="2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11" customWidth="1" min="16" max="16"/>
    <col width="9" customWidth="1" min="17" max="17"/>
  </cols>
  <sheetData>
    <row r="1" ht="24" customHeight="1">
      <c r="A1" s="1" t="inlineStr">
        <is>
          <t>Budjetti 12 kuukautta (ilman ALV:tä)</t>
        </is>
      </c>
    </row>
    <row r="2">
      <c r="A2" s="2" t="inlineStr">
        <is>
          <t>Pohja: Tauko kirjanpito, taukokirjanpito.com</t>
        </is>
      </c>
    </row>
    <row r="3">
      <c r="D3" s="3" t="inlineStr">
        <is>
          <t>Syötä</t>
        </is>
      </c>
      <c r="E3" s="4" t="inlineStr">
        <is>
          <t>Lasketaan</t>
        </is>
      </c>
      <c r="F3" s="5" t="inlineStr">
        <is>
          <t>Esimerkki</t>
        </is>
      </c>
    </row>
    <row r="5" ht="30" customHeight="1">
      <c r="A5" s="16" t="inlineStr">
        <is>
          <t>Rivi</t>
        </is>
      </c>
      <c r="B5" s="16" t="inlineStr">
        <is>
          <t>ALV %</t>
        </is>
      </c>
      <c r="C5" s="16" t="inlineStr"/>
      <c r="D5" s="16" t="inlineStr">
        <is>
          <t>Tam</t>
        </is>
      </c>
      <c r="E5" s="16" t="inlineStr">
        <is>
          <t>Hel</t>
        </is>
      </c>
      <c r="F5" s="16" t="inlineStr">
        <is>
          <t>Maa</t>
        </is>
      </c>
      <c r="G5" s="16" t="inlineStr">
        <is>
          <t>Huh</t>
        </is>
      </c>
      <c r="H5" s="16" t="inlineStr">
        <is>
          <t>Tou</t>
        </is>
      </c>
      <c r="I5" s="16" t="inlineStr">
        <is>
          <t>Kes</t>
        </is>
      </c>
      <c r="J5" s="16" t="inlineStr">
        <is>
          <t>Hei</t>
        </is>
      </c>
      <c r="K5" s="16" t="inlineStr">
        <is>
          <t>Elo</t>
        </is>
      </c>
      <c r="L5" s="16" t="inlineStr">
        <is>
          <t>Syy</t>
        </is>
      </c>
      <c r="M5" s="16" t="inlineStr">
        <is>
          <t>Lok</t>
        </is>
      </c>
      <c r="N5" s="16" t="inlineStr">
        <is>
          <t>Mar</t>
        </is>
      </c>
      <c r="O5" s="16" t="inlineStr">
        <is>
          <t>Jou</t>
        </is>
      </c>
      <c r="P5" s="16" t="inlineStr">
        <is>
          <t>Yhteensä</t>
        </is>
      </c>
      <c r="Q5" s="16" t="inlineStr">
        <is>
          <t>% liike-vaihdosta</t>
        </is>
      </c>
    </row>
    <row r="6">
      <c r="A6" s="6" t="inlineStr">
        <is>
          <t>Tuotot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</row>
    <row r="7">
      <c r="A7" s="17" t="inlineStr">
        <is>
          <t>Myynti: palvelut</t>
        </is>
      </c>
      <c r="B7" s="18" t="n">
        <v>0.255</v>
      </c>
      <c r="D7" s="19" t="n">
        <v>3000</v>
      </c>
      <c r="E7" s="19" t="n">
        <v>3500</v>
      </c>
      <c r="F7" s="19" t="n">
        <v>4200</v>
      </c>
      <c r="G7" s="19" t="n">
        <v>4200</v>
      </c>
      <c r="H7" s="19" t="n">
        <v>4500</v>
      </c>
      <c r="I7" s="19" t="n">
        <v>3800</v>
      </c>
      <c r="J7" s="19" t="n">
        <v>1500</v>
      </c>
      <c r="K7" s="19" t="n">
        <v>3500</v>
      </c>
      <c r="L7" s="19" t="n">
        <v>4500</v>
      </c>
      <c r="M7" s="19" t="n">
        <v>4800</v>
      </c>
      <c r="N7" s="19" t="n">
        <v>4800</v>
      </c>
      <c r="O7" s="19" t="n">
        <v>3000</v>
      </c>
      <c r="P7" s="20">
        <f>SUM(D7:O7)</f>
        <v>45300</v>
      </c>
      <c r="Q7" s="21">
        <f>IF($P$10=0,"",P7/$P$10)</f>
        <v>1</v>
      </c>
    </row>
    <row r="8">
      <c r="A8" s="17" t="inlineStr">
        <is>
          <t>Myynti: tuotteet</t>
        </is>
      </c>
      <c r="B8" s="18" t="n">
        <v>0.255</v>
      </c>
      <c r="D8" s="19" t="n">
        <v>0</v>
      </c>
      <c r="E8" s="19" t="n">
        <v>0</v>
      </c>
      <c r="F8" s="19" t="n">
        <v>0</v>
      </c>
      <c r="G8" s="19" t="n">
        <v>0</v>
      </c>
      <c r="H8" s="19" t="n">
        <v>0</v>
      </c>
      <c r="I8" s="19" t="n">
        <v>0</v>
      </c>
      <c r="J8" s="19" t="n">
        <v>0</v>
      </c>
      <c r="K8" s="19" t="n">
        <v>0</v>
      </c>
      <c r="L8" s="19" t="n">
        <v>0</v>
      </c>
      <c r="M8" s="19" t="n">
        <v>0</v>
      </c>
      <c r="N8" s="19" t="n">
        <v>0</v>
      </c>
      <c r="O8" s="19" t="n">
        <v>0</v>
      </c>
      <c r="P8" s="20">
        <f>SUM(D8:O8)</f>
        <v>0</v>
      </c>
      <c r="Q8" s="21">
        <f>IF($P$10=0,"",P8/$P$10)</f>
        <v>0</v>
      </c>
    </row>
    <row r="9">
      <c r="A9" s="17" t="inlineStr">
        <is>
          <t>Muut tuotot</t>
        </is>
      </c>
      <c r="B9" s="18" t="n">
        <v>0</v>
      </c>
      <c r="D9" s="19" t="n">
        <v>0</v>
      </c>
      <c r="E9" s="19" t="n">
        <v>0</v>
      </c>
      <c r="F9" s="19" t="n">
        <v>0</v>
      </c>
      <c r="G9" s="19" t="n">
        <v>0</v>
      </c>
      <c r="H9" s="19" t="n">
        <v>0</v>
      </c>
      <c r="I9" s="19" t="n">
        <v>0</v>
      </c>
      <c r="J9" s="19" t="n">
        <v>0</v>
      </c>
      <c r="K9" s="19" t="n">
        <v>0</v>
      </c>
      <c r="L9" s="19" t="n">
        <v>0</v>
      </c>
      <c r="M9" s="19" t="n">
        <v>0</v>
      </c>
      <c r="N9" s="19" t="n">
        <v>0</v>
      </c>
      <c r="O9" s="19" t="n">
        <v>0</v>
      </c>
      <c r="P9" s="20">
        <f>SUM(D9:O9)</f>
        <v>0</v>
      </c>
      <c r="Q9" s="21">
        <f>IF($P$10=0,"",P9/$P$10)</f>
        <v>0</v>
      </c>
    </row>
    <row r="10">
      <c r="A10" s="22" t="inlineStr">
        <is>
          <t>Liikevaihto ja tuotot</t>
        </is>
      </c>
      <c r="D10" s="23">
        <f>SUM(D7:D9)</f>
        <v>3000</v>
      </c>
      <c r="E10" s="23">
        <f>SUM(E7:E9)</f>
        <v>3500</v>
      </c>
      <c r="F10" s="23">
        <f>SUM(F7:F9)</f>
        <v>4200</v>
      </c>
      <c r="G10" s="23">
        <f>SUM(G7:G9)</f>
        <v>4200</v>
      </c>
      <c r="H10" s="23">
        <f>SUM(H7:H9)</f>
        <v>4500</v>
      </c>
      <c r="I10" s="23">
        <f>SUM(I7:I9)</f>
        <v>3800</v>
      </c>
      <c r="J10" s="23">
        <f>SUM(J7:J9)</f>
        <v>1500</v>
      </c>
      <c r="K10" s="23">
        <f>SUM(K7:K9)</f>
        <v>3500</v>
      </c>
      <c r="L10" s="23">
        <f>SUM(L7:L9)</f>
        <v>4500</v>
      </c>
      <c r="M10" s="23">
        <f>SUM(M7:M9)</f>
        <v>4800</v>
      </c>
      <c r="N10" s="23">
        <f>SUM(N7:N9)</f>
        <v>4800</v>
      </c>
      <c r="O10" s="23">
        <f>SUM(O7:O9)</f>
        <v>3000</v>
      </c>
      <c r="P10" s="23">
        <f>SUM(D10:O10)</f>
        <v>45300</v>
      </c>
      <c r="Q10" s="21">
        <f>IF($P$10=0,"",P10/$P$10)</f>
        <v>1</v>
      </c>
    </row>
    <row r="12">
      <c r="A12" s="6" t="inlineStr">
        <is>
          <t>Muuttuvat kulut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</row>
    <row r="13">
      <c r="A13" s="17" t="inlineStr">
        <is>
          <t>Tavarat ja aineet</t>
        </is>
      </c>
      <c r="B13" s="18" t="n">
        <v>0.255</v>
      </c>
      <c r="D13" s="19" t="n">
        <v>200</v>
      </c>
      <c r="E13" s="19" t="n">
        <v>200</v>
      </c>
      <c r="F13" s="19" t="n">
        <v>200</v>
      </c>
      <c r="G13" s="19" t="n">
        <v>200</v>
      </c>
      <c r="H13" s="19" t="n">
        <v>200</v>
      </c>
      <c r="I13" s="19" t="n">
        <v>200</v>
      </c>
      <c r="J13" s="19" t="n">
        <v>200</v>
      </c>
      <c r="K13" s="19" t="n">
        <v>200</v>
      </c>
      <c r="L13" s="19" t="n">
        <v>200</v>
      </c>
      <c r="M13" s="19" t="n">
        <v>200</v>
      </c>
      <c r="N13" s="19" t="n">
        <v>200</v>
      </c>
      <c r="O13" s="19" t="n">
        <v>200</v>
      </c>
      <c r="P13" s="20">
        <f>SUM(D13:O13)</f>
        <v>2400</v>
      </c>
      <c r="Q13" s="21">
        <f>IF($P$10=0,"",P13/$P$10)</f>
        <v>0.0529801325</v>
      </c>
    </row>
    <row r="14">
      <c r="A14" s="17" t="inlineStr">
        <is>
          <t>Alihankinta</t>
        </is>
      </c>
      <c r="B14" s="18" t="n">
        <v>0.255</v>
      </c>
      <c r="D14" s="19" t="n">
        <v>0</v>
      </c>
      <c r="E14" s="19" t="n">
        <v>0</v>
      </c>
      <c r="F14" s="19" t="n">
        <v>0</v>
      </c>
      <c r="G14" s="19" t="n">
        <v>0</v>
      </c>
      <c r="H14" s="19" t="n">
        <v>0</v>
      </c>
      <c r="I14" s="19" t="n">
        <v>0</v>
      </c>
      <c r="J14" s="19" t="n">
        <v>0</v>
      </c>
      <c r="K14" s="19" t="n">
        <v>0</v>
      </c>
      <c r="L14" s="19" t="n">
        <v>0</v>
      </c>
      <c r="M14" s="19" t="n">
        <v>0</v>
      </c>
      <c r="N14" s="19" t="n">
        <v>0</v>
      </c>
      <c r="O14" s="19" t="n">
        <v>0</v>
      </c>
      <c r="P14" s="20">
        <f>SUM(D14:O14)</f>
        <v>0</v>
      </c>
      <c r="Q14" s="21">
        <f>IF($P$10=0,"",P14/$P$10)</f>
        <v>0</v>
      </c>
    </row>
    <row r="15">
      <c r="A15" s="22" t="inlineStr">
        <is>
          <t>Muuttuvat kulut yhteensä</t>
        </is>
      </c>
      <c r="D15" s="23">
        <f>SUM(D13:D14)</f>
        <v>200</v>
      </c>
      <c r="E15" s="23">
        <f>SUM(E13:E14)</f>
        <v>200</v>
      </c>
      <c r="F15" s="23">
        <f>SUM(F13:F14)</f>
        <v>200</v>
      </c>
      <c r="G15" s="23">
        <f>SUM(G13:G14)</f>
        <v>200</v>
      </c>
      <c r="H15" s="23">
        <f>SUM(H13:H14)</f>
        <v>200</v>
      </c>
      <c r="I15" s="23">
        <f>SUM(I13:I14)</f>
        <v>200</v>
      </c>
      <c r="J15" s="23">
        <f>SUM(J13:J14)</f>
        <v>200</v>
      </c>
      <c r="K15" s="23">
        <f>SUM(K13:K14)</f>
        <v>200</v>
      </c>
      <c r="L15" s="23">
        <f>SUM(L13:L14)</f>
        <v>200</v>
      </c>
      <c r="M15" s="23">
        <f>SUM(M13:M14)</f>
        <v>200</v>
      </c>
      <c r="N15" s="23">
        <f>SUM(N13:N14)</f>
        <v>200</v>
      </c>
      <c r="O15" s="23">
        <f>SUM(O13:O14)</f>
        <v>200</v>
      </c>
      <c r="P15" s="23">
        <f>SUM(D15:O15)</f>
        <v>2400</v>
      </c>
      <c r="Q15" s="21">
        <f>IF($P$10=0,"",P15/$P$10)</f>
        <v>0.0529801325</v>
      </c>
    </row>
    <row r="16">
      <c r="A16" s="22" t="inlineStr">
        <is>
          <t>Myyntikate</t>
        </is>
      </c>
      <c r="D16" s="24">
        <f>D10-D15</f>
        <v>2800</v>
      </c>
      <c r="E16" s="24">
        <f>E10-E15</f>
        <v>3300</v>
      </c>
      <c r="F16" s="24">
        <f>F10-F15</f>
        <v>4000</v>
      </c>
      <c r="G16" s="24">
        <f>G10-G15</f>
        <v>4000</v>
      </c>
      <c r="H16" s="24">
        <f>H10-H15</f>
        <v>4300</v>
      </c>
      <c r="I16" s="24">
        <f>I10-I15</f>
        <v>3600</v>
      </c>
      <c r="J16" s="24">
        <f>J10-J15</f>
        <v>1300</v>
      </c>
      <c r="K16" s="24">
        <f>K10-K15</f>
        <v>3300</v>
      </c>
      <c r="L16" s="24">
        <f>L10-L15</f>
        <v>4300</v>
      </c>
      <c r="M16" s="24">
        <f>M10-M15</f>
        <v>4600</v>
      </c>
      <c r="N16" s="24">
        <f>N10-N15</f>
        <v>4600</v>
      </c>
      <c r="O16" s="24">
        <f>O10-O15</f>
        <v>2800</v>
      </c>
      <c r="P16" s="20">
        <f>SUM(D16:O16)</f>
        <v>42900</v>
      </c>
      <c r="Q16" s="21">
        <f>IF($P$10=0,"",P16/$P$10)</f>
        <v>0.9470198675</v>
      </c>
    </row>
    <row r="18">
      <c r="A18" s="6" t="inlineStr">
        <is>
          <t>Kiinteät kulut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</row>
    <row r="19">
      <c r="A19" s="17" t="inlineStr">
        <is>
          <t>YEL-maksut</t>
        </is>
      </c>
      <c r="B19" s="18" t="n">
        <v>0</v>
      </c>
      <c r="D19" s="19" t="n">
        <v>240</v>
      </c>
      <c r="E19" s="19" t="n">
        <v>240</v>
      </c>
      <c r="F19" s="19" t="n">
        <v>240</v>
      </c>
      <c r="G19" s="19" t="n">
        <v>240</v>
      </c>
      <c r="H19" s="19" t="n">
        <v>240</v>
      </c>
      <c r="I19" s="19" t="n">
        <v>240</v>
      </c>
      <c r="J19" s="19" t="n">
        <v>240</v>
      </c>
      <c r="K19" s="19" t="n">
        <v>240</v>
      </c>
      <c r="L19" s="19" t="n">
        <v>240</v>
      </c>
      <c r="M19" s="19" t="n">
        <v>240</v>
      </c>
      <c r="N19" s="19" t="n">
        <v>240</v>
      </c>
      <c r="O19" s="19" t="n">
        <v>240</v>
      </c>
      <c r="P19" s="20">
        <f>SUM(D19:O19)</f>
        <v>2880</v>
      </c>
      <c r="Q19" s="21">
        <f>IF($P$10=0,"",P19/$P$10)</f>
        <v>0.0635761589</v>
      </c>
    </row>
    <row r="20">
      <c r="A20" s="17" t="inlineStr">
        <is>
          <t>Palkat ja sivukulut</t>
        </is>
      </c>
      <c r="B20" s="18" t="n">
        <v>0</v>
      </c>
      <c r="D20" s="19" t="n">
        <v>0</v>
      </c>
      <c r="E20" s="19" t="n">
        <v>0</v>
      </c>
      <c r="F20" s="19" t="n">
        <v>0</v>
      </c>
      <c r="G20" s="19" t="n">
        <v>0</v>
      </c>
      <c r="H20" s="19" t="n">
        <v>0</v>
      </c>
      <c r="I20" s="19" t="n">
        <v>0</v>
      </c>
      <c r="J20" s="19" t="n">
        <v>0</v>
      </c>
      <c r="K20" s="19" t="n">
        <v>0</v>
      </c>
      <c r="L20" s="19" t="n">
        <v>0</v>
      </c>
      <c r="M20" s="19" t="n">
        <v>0</v>
      </c>
      <c r="N20" s="19" t="n">
        <v>0</v>
      </c>
      <c r="O20" s="19" t="n">
        <v>0</v>
      </c>
      <c r="P20" s="20">
        <f>SUM(D20:O20)</f>
        <v>0</v>
      </c>
      <c r="Q20" s="21">
        <f>IF($P$10=0,"",P20/$P$10)</f>
        <v>0</v>
      </c>
    </row>
    <row r="21">
      <c r="A21" s="17" t="inlineStr">
        <is>
          <t>Toimitilan vuokra</t>
        </is>
      </c>
      <c r="B21" s="18" t="n">
        <v>0.255</v>
      </c>
      <c r="D21" s="19" t="n">
        <v>0</v>
      </c>
      <c r="E21" s="19" t="n">
        <v>0</v>
      </c>
      <c r="F21" s="19" t="n">
        <v>0</v>
      </c>
      <c r="G21" s="19" t="n">
        <v>0</v>
      </c>
      <c r="H21" s="19" t="n">
        <v>0</v>
      </c>
      <c r="I21" s="19" t="n">
        <v>0</v>
      </c>
      <c r="J21" s="19" t="n">
        <v>0</v>
      </c>
      <c r="K21" s="19" t="n">
        <v>0</v>
      </c>
      <c r="L21" s="19" t="n">
        <v>0</v>
      </c>
      <c r="M21" s="19" t="n">
        <v>0</v>
      </c>
      <c r="N21" s="19" t="n">
        <v>0</v>
      </c>
      <c r="O21" s="19" t="n">
        <v>0</v>
      </c>
      <c r="P21" s="20">
        <f>SUM(D21:O21)</f>
        <v>0</v>
      </c>
      <c r="Q21" s="21">
        <f>IF($P$10=0,"",P21/$P$10)</f>
        <v>0</v>
      </c>
    </row>
    <row r="22">
      <c r="A22" s="17" t="inlineStr">
        <is>
          <t>Puhelin ja internet</t>
        </is>
      </c>
      <c r="B22" s="18" t="n">
        <v>0.255</v>
      </c>
      <c r="D22" s="19" t="n">
        <v>40</v>
      </c>
      <c r="E22" s="19" t="n">
        <v>40</v>
      </c>
      <c r="F22" s="19" t="n">
        <v>40</v>
      </c>
      <c r="G22" s="19" t="n">
        <v>40</v>
      </c>
      <c r="H22" s="19" t="n">
        <v>40</v>
      </c>
      <c r="I22" s="19" t="n">
        <v>40</v>
      </c>
      <c r="J22" s="19" t="n">
        <v>40</v>
      </c>
      <c r="K22" s="19" t="n">
        <v>40</v>
      </c>
      <c r="L22" s="19" t="n">
        <v>40</v>
      </c>
      <c r="M22" s="19" t="n">
        <v>40</v>
      </c>
      <c r="N22" s="19" t="n">
        <v>40</v>
      </c>
      <c r="O22" s="19" t="n">
        <v>40</v>
      </c>
      <c r="P22" s="20">
        <f>SUM(D22:O22)</f>
        <v>480</v>
      </c>
      <c r="Q22" s="21">
        <f>IF($P$10=0,"",P22/$P$10)</f>
        <v>0.0105960265</v>
      </c>
    </row>
    <row r="23">
      <c r="A23" s="17" t="inlineStr">
        <is>
          <t>Ohjelmistot ja palvelut</t>
        </is>
      </c>
      <c r="B23" s="18" t="n">
        <v>0.255</v>
      </c>
      <c r="D23" s="19" t="n">
        <v>60</v>
      </c>
      <c r="E23" s="19" t="n">
        <v>60</v>
      </c>
      <c r="F23" s="19" t="n">
        <v>60</v>
      </c>
      <c r="G23" s="19" t="n">
        <v>60</v>
      </c>
      <c r="H23" s="19" t="n">
        <v>60</v>
      </c>
      <c r="I23" s="19" t="n">
        <v>60</v>
      </c>
      <c r="J23" s="19" t="n">
        <v>60</v>
      </c>
      <c r="K23" s="19" t="n">
        <v>60</v>
      </c>
      <c r="L23" s="19" t="n">
        <v>60</v>
      </c>
      <c r="M23" s="19" t="n">
        <v>60</v>
      </c>
      <c r="N23" s="19" t="n">
        <v>60</v>
      </c>
      <c r="O23" s="19" t="n">
        <v>60</v>
      </c>
      <c r="P23" s="20">
        <f>SUM(D23:O23)</f>
        <v>720</v>
      </c>
      <c r="Q23" s="21">
        <f>IF($P$10=0,"",P23/$P$10)</f>
        <v>0.0158940397</v>
      </c>
    </row>
    <row r="24">
      <c r="A24" s="17" t="inlineStr">
        <is>
          <t>Markkinointi</t>
        </is>
      </c>
      <c r="B24" s="18" t="n">
        <v>0.255</v>
      </c>
      <c r="D24" s="19" t="n">
        <v>100</v>
      </c>
      <c r="E24" s="19" t="n">
        <v>100</v>
      </c>
      <c r="F24" s="19" t="n">
        <v>100</v>
      </c>
      <c r="G24" s="19" t="n">
        <v>100</v>
      </c>
      <c r="H24" s="19" t="n">
        <v>100</v>
      </c>
      <c r="I24" s="19" t="n">
        <v>100</v>
      </c>
      <c r="J24" s="19" t="n">
        <v>100</v>
      </c>
      <c r="K24" s="19" t="n">
        <v>100</v>
      </c>
      <c r="L24" s="19" t="n">
        <v>100</v>
      </c>
      <c r="M24" s="19" t="n">
        <v>100</v>
      </c>
      <c r="N24" s="19" t="n">
        <v>100</v>
      </c>
      <c r="O24" s="19" t="n">
        <v>100</v>
      </c>
      <c r="P24" s="20">
        <f>SUM(D24:O24)</f>
        <v>1200</v>
      </c>
      <c r="Q24" s="21">
        <f>IF($P$10=0,"",P24/$P$10)</f>
        <v>0.0264900662</v>
      </c>
    </row>
    <row r="25">
      <c r="A25" s="17" t="inlineStr">
        <is>
          <t>Vakuutukset</t>
        </is>
      </c>
      <c r="B25" s="18" t="n">
        <v>0</v>
      </c>
      <c r="D25" s="19" t="n">
        <v>30</v>
      </c>
      <c r="E25" s="19" t="n">
        <v>30</v>
      </c>
      <c r="F25" s="19" t="n">
        <v>30</v>
      </c>
      <c r="G25" s="19" t="n">
        <v>30</v>
      </c>
      <c r="H25" s="19" t="n">
        <v>30</v>
      </c>
      <c r="I25" s="19" t="n">
        <v>30</v>
      </c>
      <c r="J25" s="19" t="n">
        <v>30</v>
      </c>
      <c r="K25" s="19" t="n">
        <v>30</v>
      </c>
      <c r="L25" s="19" t="n">
        <v>30</v>
      </c>
      <c r="M25" s="19" t="n">
        <v>30</v>
      </c>
      <c r="N25" s="19" t="n">
        <v>30</v>
      </c>
      <c r="O25" s="19" t="n">
        <v>30</v>
      </c>
      <c r="P25" s="20">
        <f>SUM(D25:O25)</f>
        <v>360</v>
      </c>
      <c r="Q25" s="21">
        <f>IF($P$10=0,"",P25/$P$10)</f>
        <v>0.0079470199</v>
      </c>
    </row>
    <row r="26">
      <c r="A26" s="17" t="inlineStr">
        <is>
          <t>Kirjanpito ja neuvonta</t>
        </is>
      </c>
      <c r="B26" s="18" t="n">
        <v>0.255</v>
      </c>
      <c r="D26" s="19" t="n">
        <v>150</v>
      </c>
      <c r="E26" s="19" t="n">
        <v>150</v>
      </c>
      <c r="F26" s="19" t="n">
        <v>150</v>
      </c>
      <c r="G26" s="19" t="n">
        <v>150</v>
      </c>
      <c r="H26" s="19" t="n">
        <v>150</v>
      </c>
      <c r="I26" s="19" t="n">
        <v>150</v>
      </c>
      <c r="J26" s="19" t="n">
        <v>150</v>
      </c>
      <c r="K26" s="19" t="n">
        <v>150</v>
      </c>
      <c r="L26" s="19" t="n">
        <v>150</v>
      </c>
      <c r="M26" s="19" t="n">
        <v>150</v>
      </c>
      <c r="N26" s="19" t="n">
        <v>150</v>
      </c>
      <c r="O26" s="19" t="n">
        <v>150</v>
      </c>
      <c r="P26" s="20">
        <f>SUM(D26:O26)</f>
        <v>1800</v>
      </c>
      <c r="Q26" s="21">
        <f>IF($P$10=0,"",P26/$P$10)</f>
        <v>0.0397350993</v>
      </c>
    </row>
    <row r="27">
      <c r="A27" s="17" t="inlineStr">
        <is>
          <t>Auto ja matkat</t>
        </is>
      </c>
      <c r="B27" s="18" t="n">
        <v>0.255</v>
      </c>
      <c r="D27" s="19" t="n">
        <v>150</v>
      </c>
      <c r="E27" s="19" t="n">
        <v>150</v>
      </c>
      <c r="F27" s="19" t="n">
        <v>150</v>
      </c>
      <c r="G27" s="19" t="n">
        <v>150</v>
      </c>
      <c r="H27" s="19" t="n">
        <v>150</v>
      </c>
      <c r="I27" s="19" t="n">
        <v>150</v>
      </c>
      <c r="J27" s="19" t="n">
        <v>150</v>
      </c>
      <c r="K27" s="19" t="n">
        <v>150</v>
      </c>
      <c r="L27" s="19" t="n">
        <v>150</v>
      </c>
      <c r="M27" s="19" t="n">
        <v>150</v>
      </c>
      <c r="N27" s="19" t="n">
        <v>150</v>
      </c>
      <c r="O27" s="19" t="n">
        <v>150</v>
      </c>
      <c r="P27" s="20">
        <f>SUM(D27:O27)</f>
        <v>1800</v>
      </c>
      <c r="Q27" s="21">
        <f>IF($P$10=0,"",P27/$P$10)</f>
        <v>0.0397350993</v>
      </c>
    </row>
    <row r="28">
      <c r="A28" s="17" t="inlineStr">
        <is>
          <t>Muut kulut</t>
        </is>
      </c>
      <c r="B28" s="18" t="n">
        <v>0.255</v>
      </c>
      <c r="D28" s="19" t="n">
        <v>50</v>
      </c>
      <c r="E28" s="19" t="n">
        <v>50</v>
      </c>
      <c r="F28" s="19" t="n">
        <v>50</v>
      </c>
      <c r="G28" s="19" t="n">
        <v>50</v>
      </c>
      <c r="H28" s="19" t="n">
        <v>50</v>
      </c>
      <c r="I28" s="19" t="n">
        <v>50</v>
      </c>
      <c r="J28" s="19" t="n">
        <v>50</v>
      </c>
      <c r="K28" s="19" t="n">
        <v>50</v>
      </c>
      <c r="L28" s="19" t="n">
        <v>50</v>
      </c>
      <c r="M28" s="19" t="n">
        <v>50</v>
      </c>
      <c r="N28" s="19" t="n">
        <v>50</v>
      </c>
      <c r="O28" s="19" t="n">
        <v>50</v>
      </c>
      <c r="P28" s="20">
        <f>SUM(D28:O28)</f>
        <v>600</v>
      </c>
      <c r="Q28" s="21">
        <f>IF($P$10=0,"",P28/$P$10)</f>
        <v>0.0132450331</v>
      </c>
    </row>
    <row r="29">
      <c r="A29" s="22" t="inlineStr">
        <is>
          <t>Kiinteät kulut yhteensä</t>
        </is>
      </c>
      <c r="D29" s="23">
        <f>SUM(D19:D28)</f>
        <v>820</v>
      </c>
      <c r="E29" s="23">
        <f>SUM(E19:E28)</f>
        <v>820</v>
      </c>
      <c r="F29" s="23">
        <f>SUM(F19:F28)</f>
        <v>820</v>
      </c>
      <c r="G29" s="23">
        <f>SUM(G19:G28)</f>
        <v>820</v>
      </c>
      <c r="H29" s="23">
        <f>SUM(H19:H28)</f>
        <v>820</v>
      </c>
      <c r="I29" s="23">
        <f>SUM(I19:I28)</f>
        <v>820</v>
      </c>
      <c r="J29" s="23">
        <f>SUM(J19:J28)</f>
        <v>820</v>
      </c>
      <c r="K29" s="23">
        <f>SUM(K19:K28)</f>
        <v>820</v>
      </c>
      <c r="L29" s="23">
        <f>SUM(L19:L28)</f>
        <v>820</v>
      </c>
      <c r="M29" s="23">
        <f>SUM(M19:M28)</f>
        <v>820</v>
      </c>
      <c r="N29" s="23">
        <f>SUM(N19:N28)</f>
        <v>820</v>
      </c>
      <c r="O29" s="23">
        <f>SUM(O19:O28)</f>
        <v>820</v>
      </c>
      <c r="P29" s="23">
        <f>SUM(D29:O29)</f>
        <v>9840</v>
      </c>
      <c r="Q29" s="21">
        <f>IF($P$10=0,"",P29/$P$10)</f>
        <v>0.217218543</v>
      </c>
    </row>
    <row r="31">
      <c r="A31" s="22" t="inlineStr">
        <is>
          <t>Käyttökate</t>
        </is>
      </c>
      <c r="D31" s="24">
        <f>D16-D29</f>
        <v>1980</v>
      </c>
      <c r="E31" s="24">
        <f>E16-E29</f>
        <v>2480</v>
      </c>
      <c r="F31" s="24">
        <f>F16-F29</f>
        <v>3180</v>
      </c>
      <c r="G31" s="24">
        <f>G16-G29</f>
        <v>3180</v>
      </c>
      <c r="H31" s="24">
        <f>H16-H29</f>
        <v>3480</v>
      </c>
      <c r="I31" s="24">
        <f>I16-I29</f>
        <v>2780</v>
      </c>
      <c r="J31" s="24">
        <f>J16-J29</f>
        <v>480</v>
      </c>
      <c r="K31" s="24">
        <f>K16-K29</f>
        <v>2480</v>
      </c>
      <c r="L31" s="24">
        <f>L16-L29</f>
        <v>3480</v>
      </c>
      <c r="M31" s="24">
        <f>M16-M29</f>
        <v>3780</v>
      </c>
      <c r="N31" s="24">
        <f>N16-N29</f>
        <v>3780</v>
      </c>
      <c r="O31" s="24">
        <f>O16-O29</f>
        <v>1980</v>
      </c>
      <c r="P31" s="20">
        <f>SUM(D31:O31)</f>
        <v>33060</v>
      </c>
      <c r="Q31" s="21">
        <f>IF($P$10=0,"",P31/$P$10)</f>
        <v>0.7298013245</v>
      </c>
    </row>
    <row r="32">
      <c r="A32" s="17" t="inlineStr">
        <is>
          <t>Poistot</t>
        </is>
      </c>
      <c r="B32" s="21" t="n">
        <v>0</v>
      </c>
      <c r="D32" s="25" t="n">
        <v>0</v>
      </c>
      <c r="E32" s="25" t="n">
        <v>0</v>
      </c>
      <c r="F32" s="25" t="n">
        <v>0</v>
      </c>
      <c r="G32" s="25" t="n">
        <v>0</v>
      </c>
      <c r="H32" s="25" t="n">
        <v>0</v>
      </c>
      <c r="I32" s="25" t="n">
        <v>0</v>
      </c>
      <c r="J32" s="25" t="n">
        <v>0</v>
      </c>
      <c r="K32" s="25" t="n">
        <v>0</v>
      </c>
      <c r="L32" s="25" t="n">
        <v>0</v>
      </c>
      <c r="M32" s="25" t="n">
        <v>0</v>
      </c>
      <c r="N32" s="25" t="n">
        <v>0</v>
      </c>
      <c r="O32" s="25" t="n">
        <v>0</v>
      </c>
      <c r="P32" s="20">
        <f>SUM(D32:O32)</f>
        <v>0</v>
      </c>
      <c r="Q32" s="21">
        <f>IF($P$10=0,"",P32/$P$10)</f>
        <v>0</v>
      </c>
    </row>
    <row r="33">
      <c r="A33" s="17" t="inlineStr">
        <is>
          <t>Lainojen korot</t>
        </is>
      </c>
      <c r="B33" s="21" t="n">
        <v>0</v>
      </c>
      <c r="D33" s="25" t="n">
        <v>0</v>
      </c>
      <c r="E33" s="25" t="n">
        <v>0</v>
      </c>
      <c r="F33" s="25" t="n">
        <v>0</v>
      </c>
      <c r="G33" s="25" t="n">
        <v>0</v>
      </c>
      <c r="H33" s="25" t="n">
        <v>0</v>
      </c>
      <c r="I33" s="25" t="n">
        <v>0</v>
      </c>
      <c r="J33" s="25" t="n">
        <v>0</v>
      </c>
      <c r="K33" s="25" t="n">
        <v>0</v>
      </c>
      <c r="L33" s="25" t="n">
        <v>0</v>
      </c>
      <c r="M33" s="25" t="n">
        <v>0</v>
      </c>
      <c r="N33" s="25" t="n">
        <v>0</v>
      </c>
      <c r="O33" s="25" t="n">
        <v>0</v>
      </c>
      <c r="P33" s="20">
        <f>SUM(D33:O33)</f>
        <v>0</v>
      </c>
      <c r="Q33" s="21">
        <f>IF($P$10=0,"",P33/$P$10)</f>
        <v>0</v>
      </c>
    </row>
    <row r="34">
      <c r="A34" s="22" t="inlineStr">
        <is>
          <t>Tulos ennen veroja</t>
        </is>
      </c>
      <c r="D34" s="26">
        <f>D31-D32-D33</f>
        <v>1980</v>
      </c>
      <c r="E34" s="26">
        <f>E31-E32-E33</f>
        <v>2480</v>
      </c>
      <c r="F34" s="26">
        <f>F31-F32-F33</f>
        <v>3180</v>
      </c>
      <c r="G34" s="26">
        <f>G31-G32-G33</f>
        <v>3180</v>
      </c>
      <c r="H34" s="26">
        <f>H31-H32-H33</f>
        <v>3480</v>
      </c>
      <c r="I34" s="26">
        <f>I31-I32-I33</f>
        <v>2780</v>
      </c>
      <c r="J34" s="26">
        <f>J31-J32-J33</f>
        <v>480</v>
      </c>
      <c r="K34" s="26">
        <f>K31-K32-K33</f>
        <v>2480</v>
      </c>
      <c r="L34" s="26">
        <f>L31-L32-L33</f>
        <v>3480</v>
      </c>
      <c r="M34" s="26">
        <f>M31-M32-M33</f>
        <v>3780</v>
      </c>
      <c r="N34" s="26">
        <f>N31-N32-N33</f>
        <v>3780</v>
      </c>
      <c r="O34" s="26">
        <f>O31-O32-O33</f>
        <v>1980</v>
      </c>
      <c r="P34" s="23">
        <f>SUM(D34:O34)</f>
        <v>33060</v>
      </c>
      <c r="Q34" s="21">
        <f>IF($P$10=0,"",P34/$P$10)</f>
        <v>0.7298013245</v>
      </c>
    </row>
    <row r="36">
      <c r="A36" s="6" t="inlineStr">
        <is>
          <t>Apurivit kassavirtaa varten (lasketaan, älä muuta)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</row>
    <row r="37">
      <c r="A37" s="27" t="inlineStr">
        <is>
          <t>Myynti ja tuotot sis. ALV</t>
        </is>
      </c>
      <c r="D37" s="28">
        <f>IF(Oletukset!$B$8="Ei",D10,D7*(1+$B$7)+D8*(1+$B$8)+D9*(1+$B$9))</f>
        <v>3765</v>
      </c>
      <c r="E37" s="28">
        <f>IF(Oletukset!$B$8="Ei",E10,E7*(1+$B$7)+E8*(1+$B$8)+E9*(1+$B$9))</f>
        <v>4392.5</v>
      </c>
      <c r="F37" s="28">
        <f>IF(Oletukset!$B$8="Ei",F10,F7*(1+$B$7)+F8*(1+$B$8)+F9*(1+$B$9))</f>
        <v>5271</v>
      </c>
      <c r="G37" s="28">
        <f>IF(Oletukset!$B$8="Ei",G10,G7*(1+$B$7)+G8*(1+$B$8)+G9*(1+$B$9))</f>
        <v>5271</v>
      </c>
      <c r="H37" s="28">
        <f>IF(Oletukset!$B$8="Ei",H10,H7*(1+$B$7)+H8*(1+$B$8)+H9*(1+$B$9))</f>
        <v>5647.5</v>
      </c>
      <c r="I37" s="28">
        <f>IF(Oletukset!$B$8="Ei",I10,I7*(1+$B$7)+I8*(1+$B$8)+I9*(1+$B$9))</f>
        <v>4769</v>
      </c>
      <c r="J37" s="28">
        <f>IF(Oletukset!$B$8="Ei",J10,J7*(1+$B$7)+J8*(1+$B$8)+J9*(1+$B$9))</f>
        <v>1882.5</v>
      </c>
      <c r="K37" s="28">
        <f>IF(Oletukset!$B$8="Ei",K10,K7*(1+$B$7)+K8*(1+$B$8)+K9*(1+$B$9))</f>
        <v>4392.5</v>
      </c>
      <c r="L37" s="28">
        <f>IF(Oletukset!$B$8="Ei",L10,L7*(1+$B$7)+L8*(1+$B$8)+L9*(1+$B$9))</f>
        <v>5647.5</v>
      </c>
      <c r="M37" s="28">
        <f>IF(Oletukset!$B$8="Ei",M10,M7*(1+$B$7)+M8*(1+$B$8)+M9*(1+$B$9))</f>
        <v>6024</v>
      </c>
      <c r="N37" s="28">
        <f>IF(Oletukset!$B$8="Ei",N10,N7*(1+$B$7)+N8*(1+$B$8)+N9*(1+$B$9))</f>
        <v>6024</v>
      </c>
      <c r="O37" s="28">
        <f>IF(Oletukset!$B$8="Ei",O10,O7*(1+$B$7)+O8*(1+$B$8)+O9*(1+$B$9))</f>
        <v>3765</v>
      </c>
      <c r="P37" s="28">
        <f>SUM(D37:O37)</f>
        <v>56851.5</v>
      </c>
    </row>
    <row r="38">
      <c r="A38" s="27" t="inlineStr">
        <is>
          <t>Myynnin ALV</t>
        </is>
      </c>
      <c r="D38" s="28">
        <f>D37-D10</f>
        <v>765</v>
      </c>
      <c r="E38" s="28">
        <f>E37-E10</f>
        <v>892.5</v>
      </c>
      <c r="F38" s="28">
        <f>F37-F10</f>
        <v>1071</v>
      </c>
      <c r="G38" s="28">
        <f>G37-G10</f>
        <v>1071</v>
      </c>
      <c r="H38" s="28">
        <f>H37-H10</f>
        <v>1147.5</v>
      </c>
      <c r="I38" s="28">
        <f>I37-I10</f>
        <v>969</v>
      </c>
      <c r="J38" s="28">
        <f>J37-J10</f>
        <v>382.5</v>
      </c>
      <c r="K38" s="28">
        <f>K37-K10</f>
        <v>892.5</v>
      </c>
      <c r="L38" s="28">
        <f>L37-L10</f>
        <v>1147.5</v>
      </c>
      <c r="M38" s="28">
        <f>M37-M10</f>
        <v>1224</v>
      </c>
      <c r="N38" s="28">
        <f>N37-N10</f>
        <v>1224</v>
      </c>
      <c r="O38" s="28">
        <f>O37-O10</f>
        <v>765</v>
      </c>
      <c r="P38" s="28">
        <f>SUM(D38:O38)</f>
        <v>11551.5</v>
      </c>
    </row>
    <row r="39">
      <c r="A39" s="27" t="inlineStr">
        <is>
          <t>Ostojen ALV</t>
        </is>
      </c>
      <c r="D39" s="28">
        <f>IF(Oletukset!$B$8="Ei",0,SUMPRODUCT(D13:D14,$B$13:$B$14)+SUMPRODUCT(D19:D28,$B$19:$B$28))</f>
        <v>191.25</v>
      </c>
      <c r="E39" s="28">
        <f>IF(Oletukset!$B$8="Ei",0,SUMPRODUCT(E13:E14,$B$13:$B$14)+SUMPRODUCT(E19:E28,$B$19:$B$28))</f>
        <v>191.25</v>
      </c>
      <c r="F39" s="28">
        <f>IF(Oletukset!$B$8="Ei",0,SUMPRODUCT(F13:F14,$B$13:$B$14)+SUMPRODUCT(F19:F28,$B$19:$B$28))</f>
        <v>191.25</v>
      </c>
      <c r="G39" s="28">
        <f>IF(Oletukset!$B$8="Ei",0,SUMPRODUCT(G13:G14,$B$13:$B$14)+SUMPRODUCT(G19:G28,$B$19:$B$28))</f>
        <v>191.25</v>
      </c>
      <c r="H39" s="28">
        <f>IF(Oletukset!$B$8="Ei",0,SUMPRODUCT(H13:H14,$B$13:$B$14)+SUMPRODUCT(H19:H28,$B$19:$B$28))</f>
        <v>191.25</v>
      </c>
      <c r="I39" s="28">
        <f>IF(Oletukset!$B$8="Ei",0,SUMPRODUCT(I13:I14,$B$13:$B$14)+SUMPRODUCT(I19:I28,$B$19:$B$28))</f>
        <v>191.25</v>
      </c>
      <c r="J39" s="28">
        <f>IF(Oletukset!$B$8="Ei",0,SUMPRODUCT(J13:J14,$B$13:$B$14)+SUMPRODUCT(J19:J28,$B$19:$B$28))</f>
        <v>191.25</v>
      </c>
      <c r="K39" s="28">
        <f>IF(Oletukset!$B$8="Ei",0,SUMPRODUCT(K13:K14,$B$13:$B$14)+SUMPRODUCT(K19:K28,$B$19:$B$28))</f>
        <v>191.25</v>
      </c>
      <c r="L39" s="28">
        <f>IF(Oletukset!$B$8="Ei",0,SUMPRODUCT(L13:L14,$B$13:$B$14)+SUMPRODUCT(L19:L28,$B$19:$B$28))</f>
        <v>191.25</v>
      </c>
      <c r="M39" s="28">
        <f>IF(Oletukset!$B$8="Ei",0,SUMPRODUCT(M13:M14,$B$13:$B$14)+SUMPRODUCT(M19:M28,$B$19:$B$28))</f>
        <v>191.25</v>
      </c>
      <c r="N39" s="28">
        <f>IF(Oletukset!$B$8="Ei",0,SUMPRODUCT(N13:N14,$B$13:$B$14)+SUMPRODUCT(N19:N28,$B$19:$B$28))</f>
        <v>191.25</v>
      </c>
      <c r="O39" s="28">
        <f>IF(Oletukset!$B$8="Ei",0,SUMPRODUCT(O13:O14,$B$13:$B$14)+SUMPRODUCT(O19:O28,$B$19:$B$28))</f>
        <v>191.25</v>
      </c>
      <c r="P39" s="28">
        <f>SUM(D39:O39)</f>
        <v>2295</v>
      </c>
    </row>
    <row r="40">
      <c r="A40" s="27" t="inlineStr">
        <is>
          <t>Kulut sis. ALV (maksetaan samassa kuussa)</t>
        </is>
      </c>
      <c r="D40" s="28">
        <f>D15+D29+D33+D39</f>
        <v>1211.25</v>
      </c>
      <c r="E40" s="28">
        <f>E15+E29+E33+E39</f>
        <v>1211.25</v>
      </c>
      <c r="F40" s="28">
        <f>F15+F29+F33+F39</f>
        <v>1211.25</v>
      </c>
      <c r="G40" s="28">
        <f>G15+G29+G33+G39</f>
        <v>1211.25</v>
      </c>
      <c r="H40" s="28">
        <f>H15+H29+H33+H39</f>
        <v>1211.25</v>
      </c>
      <c r="I40" s="28">
        <f>I15+I29+I33+I39</f>
        <v>1211.25</v>
      </c>
      <c r="J40" s="28">
        <f>J15+J29+J33+J39</f>
        <v>1211.25</v>
      </c>
      <c r="K40" s="28">
        <f>K15+K29+K33+K39</f>
        <v>1211.25</v>
      </c>
      <c r="L40" s="28">
        <f>L15+L29+L33+L39</f>
        <v>1211.25</v>
      </c>
      <c r="M40" s="28">
        <f>M15+M29+M33+M39</f>
        <v>1211.25</v>
      </c>
      <c r="N40" s="28">
        <f>N15+N29+N33+N39</f>
        <v>1211.25</v>
      </c>
      <c r="O40" s="28">
        <f>O15+O29+O33+O39</f>
        <v>1211.25</v>
      </c>
      <c r="P40" s="28">
        <f>SUM(D40:O40)</f>
        <v>14535</v>
      </c>
    </row>
    <row r="41">
      <c r="A41" s="27" t="inlineStr">
        <is>
          <t>Kuukauden ALV, maksettava (+) tai palautus (−)</t>
        </is>
      </c>
      <c r="D41" s="28">
        <f>D38-D39</f>
        <v>573.75</v>
      </c>
      <c r="E41" s="28">
        <f>E38-E39</f>
        <v>701.25</v>
      </c>
      <c r="F41" s="28">
        <f>F38-F39</f>
        <v>879.75</v>
      </c>
      <c r="G41" s="28">
        <f>G38-G39</f>
        <v>879.75</v>
      </c>
      <c r="H41" s="28">
        <f>H38-H39</f>
        <v>956.25</v>
      </c>
      <c r="I41" s="28">
        <f>I38-I39</f>
        <v>777.75</v>
      </c>
      <c r="J41" s="28">
        <f>J38-J39</f>
        <v>191.25</v>
      </c>
      <c r="K41" s="28">
        <f>K38-K39</f>
        <v>701.25</v>
      </c>
      <c r="L41" s="28">
        <f>L38-L39</f>
        <v>956.25</v>
      </c>
      <c r="M41" s="28">
        <f>M38-M39</f>
        <v>1032.75</v>
      </c>
      <c r="N41" s="28">
        <f>N38-N39</f>
        <v>1032.75</v>
      </c>
      <c r="O41" s="28">
        <f>O38-O39</f>
        <v>573.75</v>
      </c>
      <c r="P41" s="28">
        <f>SUM(D41:O41)</f>
        <v>9256.5</v>
      </c>
    </row>
    <row r="43">
      <c r="A43" s="2" t="inlineStr">
        <is>
          <t>Poistot eivät vie rahaa kassasta, joten ne puuttuvat kassavirrasta. Koneen osto kirjataan Kassavirta-välilehdelle investointina.</t>
        </is>
      </c>
    </row>
  </sheetData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5"/>
  <sheetViews>
    <sheetView showGridLines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" customWidth="1" min="2" max="2"/>
    <col width="2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11" customWidth="1" min="16" max="16"/>
  </cols>
  <sheetData>
    <row r="1" ht="24" customHeight="1">
      <c r="A1" s="1" t="inlineStr">
        <is>
          <t>Kassavirtaennuste ja verovaraukset</t>
        </is>
      </c>
    </row>
    <row r="2">
      <c r="A2" s="2" t="inlineStr">
        <is>
          <t>Pohja: Tauko kirjanpito, taukokirjanpito.com</t>
        </is>
      </c>
    </row>
    <row r="3">
      <c r="D3" s="3" t="inlineStr">
        <is>
          <t>Syötä</t>
        </is>
      </c>
      <c r="E3" s="4" t="inlineStr">
        <is>
          <t>Lasketaan</t>
        </is>
      </c>
      <c r="F3" s="5" t="inlineStr">
        <is>
          <t>Esimerkki</t>
        </is>
      </c>
    </row>
    <row r="5">
      <c r="A5" s="16" t="inlineStr"/>
      <c r="B5" s="16" t="inlineStr"/>
      <c r="C5" s="16" t="inlineStr"/>
      <c r="D5" s="16" t="inlineStr">
        <is>
          <t>Tam</t>
        </is>
      </c>
      <c r="E5" s="16" t="inlineStr">
        <is>
          <t>Hel</t>
        </is>
      </c>
      <c r="F5" s="16" t="inlineStr">
        <is>
          <t>Maa</t>
        </is>
      </c>
      <c r="G5" s="16" t="inlineStr">
        <is>
          <t>Huh</t>
        </is>
      </c>
      <c r="H5" s="16" t="inlineStr">
        <is>
          <t>Tou</t>
        </is>
      </c>
      <c r="I5" s="16" t="inlineStr">
        <is>
          <t>Kes</t>
        </is>
      </c>
      <c r="J5" s="16" t="inlineStr">
        <is>
          <t>Hei</t>
        </is>
      </c>
      <c r="K5" s="16" t="inlineStr">
        <is>
          <t>Elo</t>
        </is>
      </c>
      <c r="L5" s="16" t="inlineStr">
        <is>
          <t>Syy</t>
        </is>
      </c>
      <c r="M5" s="16" t="inlineStr">
        <is>
          <t>Lok</t>
        </is>
      </c>
      <c r="N5" s="16" t="inlineStr">
        <is>
          <t>Mar</t>
        </is>
      </c>
      <c r="O5" s="16" t="inlineStr">
        <is>
          <t>Jou</t>
        </is>
      </c>
      <c r="P5" s="16" t="inlineStr">
        <is>
          <t>Yhteensä</t>
        </is>
      </c>
    </row>
    <row r="6">
      <c r="A6" s="22" t="inlineStr">
        <is>
          <t>Kassa kuun alussa</t>
        </is>
      </c>
      <c r="D6" s="29">
        <f>Oletukset!$B$7</f>
        <v>4000</v>
      </c>
      <c r="E6" s="29">
        <f>D22</f>
        <v>3288.75</v>
      </c>
      <c r="F6" s="29">
        <f>E22</f>
        <v>2942.5</v>
      </c>
      <c r="G6" s="29">
        <f>F22</f>
        <v>3250</v>
      </c>
      <c r="H6" s="29">
        <f>G22</f>
        <v>4308.5</v>
      </c>
      <c r="I6" s="29">
        <f>H22</f>
        <v>5188.5</v>
      </c>
      <c r="J6" s="29">
        <f>I22</f>
        <v>6445</v>
      </c>
      <c r="K6" s="29">
        <f>J22</f>
        <v>6746.5</v>
      </c>
      <c r="L6" s="29">
        <f>K22</f>
        <v>4340</v>
      </c>
      <c r="M6" s="29">
        <f>L22</f>
        <v>5030</v>
      </c>
      <c r="N6" s="29">
        <f>M22</f>
        <v>6465</v>
      </c>
      <c r="O6" s="29">
        <f>N22</f>
        <v>8021.5</v>
      </c>
    </row>
    <row r="7">
      <c r="A7" s="6" t="inlineStr">
        <is>
          <t>Rahaa sisään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</row>
    <row r="8">
      <c r="A8" s="17" t="inlineStr">
        <is>
          <t>Asiakkailta saadut maksut (sis. ALV)</t>
        </is>
      </c>
      <c r="D8" s="30">
        <f>IF(Oletukset!$B$9=0,Budjetti!D37,IF(Oletukset!$B$9=1,Oletukset!$B$10,Oletukset!$B$11))</f>
        <v>3500</v>
      </c>
      <c r="E8" s="30">
        <f>IF(Oletukset!$B$9=0,Budjetti!E37,IF(Oletukset!$B$9=1,Budjetti!D37,Oletukset!$B$10))</f>
        <v>3765</v>
      </c>
      <c r="F8" s="30">
        <f>IF(Oletukset!$B$9=0,Budjetti!F37,IF(Oletukset!$B$9=1,Budjetti!E37,Budjetti!D37))</f>
        <v>4392.5</v>
      </c>
      <c r="G8" s="30">
        <f>IF(Oletukset!$B$9=0,Budjetti!G37,IF(Oletukset!$B$9=1,Budjetti!F37,Budjetti!E37))</f>
        <v>5271</v>
      </c>
      <c r="H8" s="30">
        <f>IF(Oletukset!$B$9=0,Budjetti!H37,IF(Oletukset!$B$9=1,Budjetti!G37,Budjetti!F37))</f>
        <v>5271</v>
      </c>
      <c r="I8" s="30">
        <f>IF(Oletukset!$B$9=0,Budjetti!I37,IF(Oletukset!$B$9=1,Budjetti!H37,Budjetti!G37))</f>
        <v>5647.5</v>
      </c>
      <c r="J8" s="30">
        <f>IF(Oletukset!$B$9=0,Budjetti!J37,IF(Oletukset!$B$9=1,Budjetti!I37,Budjetti!H37))</f>
        <v>4769</v>
      </c>
      <c r="K8" s="30">
        <f>IF(Oletukset!$B$9=0,Budjetti!K37,IF(Oletukset!$B$9=1,Budjetti!J37,Budjetti!I37))</f>
        <v>1882.5</v>
      </c>
      <c r="L8" s="30">
        <f>IF(Oletukset!$B$9=0,Budjetti!L37,IF(Oletukset!$B$9=1,Budjetti!K37,Budjetti!J37))</f>
        <v>4392.5</v>
      </c>
      <c r="M8" s="30">
        <f>IF(Oletukset!$B$9=0,Budjetti!M37,IF(Oletukset!$B$9=1,Budjetti!L37,Budjetti!K37))</f>
        <v>5647.5</v>
      </c>
      <c r="N8" s="30">
        <f>IF(Oletukset!$B$9=0,Budjetti!N37,IF(Oletukset!$B$9=1,Budjetti!M37,Budjetti!L37))</f>
        <v>6024</v>
      </c>
      <c r="O8" s="30">
        <f>IF(Oletukset!$B$9=0,Budjetti!O37,IF(Oletukset!$B$9=1,Budjetti!N37,Budjetti!M37))</f>
        <v>6024</v>
      </c>
      <c r="P8" s="20">
        <f>SUM(D8:O8)</f>
        <v>56586.5</v>
      </c>
    </row>
    <row r="9">
      <c r="A9" s="17" t="inlineStr">
        <is>
          <t>Oma sijoitus tai lainan nosto</t>
        </is>
      </c>
      <c r="D9" s="25" t="n">
        <v>0</v>
      </c>
      <c r="E9" s="25" t="n">
        <v>0</v>
      </c>
      <c r="F9" s="25" t="n">
        <v>0</v>
      </c>
      <c r="G9" s="25" t="n">
        <v>0</v>
      </c>
      <c r="H9" s="25" t="n">
        <v>0</v>
      </c>
      <c r="I9" s="25" t="n">
        <v>0</v>
      </c>
      <c r="J9" s="25" t="n">
        <v>0</v>
      </c>
      <c r="K9" s="25" t="n">
        <v>0</v>
      </c>
      <c r="L9" s="25" t="n">
        <v>0</v>
      </c>
      <c r="M9" s="25" t="n">
        <v>0</v>
      </c>
      <c r="N9" s="25" t="n">
        <v>0</v>
      </c>
      <c r="O9" s="25" t="n">
        <v>0</v>
      </c>
      <c r="P9" s="20">
        <f>SUM(D9:O9)</f>
        <v>0</v>
      </c>
    </row>
    <row r="10">
      <c r="A10" s="17" t="inlineStr">
        <is>
          <t>Muut, esimerkiksi ALV-palautus tai avustus</t>
        </is>
      </c>
      <c r="D10" s="25" t="n">
        <v>0</v>
      </c>
      <c r="E10" s="25" t="n">
        <v>0</v>
      </c>
      <c r="F10" s="25" t="n">
        <v>0</v>
      </c>
      <c r="G10" s="25" t="n">
        <v>0</v>
      </c>
      <c r="H10" s="25" t="n">
        <v>0</v>
      </c>
      <c r="I10" s="25" t="n">
        <v>0</v>
      </c>
      <c r="J10" s="25" t="n">
        <v>0</v>
      </c>
      <c r="K10" s="25" t="n">
        <v>0</v>
      </c>
      <c r="L10" s="25" t="n">
        <v>0</v>
      </c>
      <c r="M10" s="25" t="n">
        <v>0</v>
      </c>
      <c r="N10" s="25" t="n">
        <v>0</v>
      </c>
      <c r="O10" s="25" t="n">
        <v>0</v>
      </c>
      <c r="P10" s="20">
        <f>SUM(D10:O10)</f>
        <v>0</v>
      </c>
    </row>
    <row r="11">
      <c r="A11" s="22" t="inlineStr">
        <is>
          <t>Rahaa sisään yhteensä</t>
        </is>
      </c>
      <c r="D11" s="23">
        <f>SUM(D8:D10)</f>
        <v>3500</v>
      </c>
      <c r="E11" s="23">
        <f>SUM(E8:E10)</f>
        <v>3765</v>
      </c>
      <c r="F11" s="23">
        <f>SUM(F8:F10)</f>
        <v>4392.5</v>
      </c>
      <c r="G11" s="23">
        <f>SUM(G8:G10)</f>
        <v>5271</v>
      </c>
      <c r="H11" s="23">
        <f>SUM(H8:H10)</f>
        <v>5271</v>
      </c>
      <c r="I11" s="23">
        <f>SUM(I8:I10)</f>
        <v>5647.5</v>
      </c>
      <c r="J11" s="23">
        <f>SUM(J8:J10)</f>
        <v>4769</v>
      </c>
      <c r="K11" s="23">
        <f>SUM(K8:K10)</f>
        <v>1882.5</v>
      </c>
      <c r="L11" s="23">
        <f>SUM(L8:L10)</f>
        <v>4392.5</v>
      </c>
      <c r="M11" s="23">
        <f>SUM(M8:M10)</f>
        <v>5647.5</v>
      </c>
      <c r="N11" s="23">
        <f>SUM(N8:N10)</f>
        <v>6024</v>
      </c>
      <c r="O11" s="23">
        <f>SUM(O8:O10)</f>
        <v>6024</v>
      </c>
      <c r="P11" s="20">
        <f>SUM(D11:O11)</f>
        <v>56586.5</v>
      </c>
    </row>
    <row r="12">
      <c r="A12" s="6" t="inlineStr">
        <is>
          <t>Rahaa ulos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</row>
    <row r="13">
      <c r="A13" s="17" t="inlineStr">
        <is>
          <t>Ostot ja kulut (sis. ALV)</t>
        </is>
      </c>
      <c r="D13" s="30">
        <f>Budjetti!D40</f>
        <v>1211.25</v>
      </c>
      <c r="E13" s="30">
        <f>Budjetti!E40</f>
        <v>1211.25</v>
      </c>
      <c r="F13" s="30">
        <f>Budjetti!F40</f>
        <v>1211.25</v>
      </c>
      <c r="G13" s="30">
        <f>Budjetti!G40</f>
        <v>1211.25</v>
      </c>
      <c r="H13" s="30">
        <f>Budjetti!H40</f>
        <v>1211.25</v>
      </c>
      <c r="I13" s="30">
        <f>Budjetti!I40</f>
        <v>1211.25</v>
      </c>
      <c r="J13" s="30">
        <f>Budjetti!J40</f>
        <v>1211.25</v>
      </c>
      <c r="K13" s="30">
        <f>Budjetti!K40</f>
        <v>1211.25</v>
      </c>
      <c r="L13" s="30">
        <f>Budjetti!L40</f>
        <v>1211.25</v>
      </c>
      <c r="M13" s="30">
        <f>Budjetti!M40</f>
        <v>1211.25</v>
      </c>
      <c r="N13" s="30">
        <f>Budjetti!N40</f>
        <v>1211.25</v>
      </c>
      <c r="O13" s="30">
        <f>Budjetti!O40</f>
        <v>1211.25</v>
      </c>
      <c r="P13" s="20">
        <f>SUM(D13:O13)</f>
        <v>14535</v>
      </c>
    </row>
    <row r="14">
      <c r="A14" s="17" t="inlineStr">
        <is>
          <t>ALV-maksu (kahden kuukauden takaa)</t>
        </is>
      </c>
      <c r="D14" s="30">
        <f>IF(Oletukset!$B$8="Ei",0,Oletukset!$B$12)</f>
        <v>700</v>
      </c>
      <c r="E14" s="30">
        <f>IF(Oletukset!$B$8="Ei",0,Oletukset!$B$13)</f>
        <v>600</v>
      </c>
      <c r="F14" s="30">
        <f>IF(Oletukset!$B$8="Ei",0,Budjetti!D41)</f>
        <v>573.75</v>
      </c>
      <c r="G14" s="30">
        <f>IF(Oletukset!$B$8="Ei",0,Budjetti!E41)</f>
        <v>701.25</v>
      </c>
      <c r="H14" s="30">
        <f>IF(Oletukset!$B$8="Ei",0,Budjetti!F41)</f>
        <v>879.75</v>
      </c>
      <c r="I14" s="30">
        <f>IF(Oletukset!$B$8="Ei",0,Budjetti!G41)</f>
        <v>879.75</v>
      </c>
      <c r="J14" s="30">
        <f>IF(Oletukset!$B$8="Ei",0,Budjetti!H41)</f>
        <v>956.25</v>
      </c>
      <c r="K14" s="30">
        <f>IF(Oletukset!$B$8="Ei",0,Budjetti!I41)</f>
        <v>777.75</v>
      </c>
      <c r="L14" s="30">
        <f>IF(Oletukset!$B$8="Ei",0,Budjetti!J41)</f>
        <v>191.25</v>
      </c>
      <c r="M14" s="30">
        <f>IF(Oletukset!$B$8="Ei",0,Budjetti!K41)</f>
        <v>701.25</v>
      </c>
      <c r="N14" s="30">
        <f>IF(Oletukset!$B$8="Ei",0,Budjetti!L41)</f>
        <v>956.25</v>
      </c>
      <c r="O14" s="30">
        <f>IF(Oletukset!$B$8="Ei",0,Budjetti!M41)</f>
        <v>1032.75</v>
      </c>
      <c r="P14" s="20">
        <f>SUM(D14:O14)</f>
        <v>8950</v>
      </c>
    </row>
    <row r="15">
      <c r="A15" s="17" t="inlineStr">
        <is>
          <t>Ennakkovero</t>
        </is>
      </c>
      <c r="D15" s="30">
        <f>Oletukset!$B$14</f>
        <v>700</v>
      </c>
      <c r="E15" s="30">
        <f>Oletukset!$B$14</f>
        <v>700</v>
      </c>
      <c r="F15" s="30">
        <f>Oletukset!$B$14</f>
        <v>700</v>
      </c>
      <c r="G15" s="30">
        <f>Oletukset!$B$14</f>
        <v>700</v>
      </c>
      <c r="H15" s="30">
        <f>Oletukset!$B$14</f>
        <v>700</v>
      </c>
      <c r="I15" s="30">
        <f>Oletukset!$B$14</f>
        <v>700</v>
      </c>
      <c r="J15" s="30">
        <f>Oletukset!$B$14</f>
        <v>700</v>
      </c>
      <c r="K15" s="30">
        <f>Oletukset!$B$14</f>
        <v>700</v>
      </c>
      <c r="L15" s="30">
        <f>Oletukset!$B$14</f>
        <v>700</v>
      </c>
      <c r="M15" s="30">
        <f>Oletukset!$B$14</f>
        <v>700</v>
      </c>
      <c r="N15" s="30">
        <f>Oletukset!$B$14</f>
        <v>700</v>
      </c>
      <c r="O15" s="30">
        <f>Oletukset!$B$14</f>
        <v>700</v>
      </c>
      <c r="P15" s="20">
        <f>SUM(D15:O15)</f>
        <v>8400</v>
      </c>
    </row>
    <row r="16">
      <c r="A16" s="17" t="inlineStr">
        <is>
          <t>Investoinnit (sis. ALV)</t>
        </is>
      </c>
      <c r="D16" s="25" t="n">
        <v>0</v>
      </c>
      <c r="E16" s="25" t="n">
        <v>0</v>
      </c>
      <c r="F16" s="25" t="n">
        <v>0</v>
      </c>
      <c r="G16" s="25" t="n">
        <v>0</v>
      </c>
      <c r="H16" s="25" t="n">
        <v>0</v>
      </c>
      <c r="I16" s="25" t="n">
        <v>0</v>
      </c>
      <c r="J16" s="25" t="n">
        <v>0</v>
      </c>
      <c r="K16" s="25" t="n">
        <v>0</v>
      </c>
      <c r="L16" s="25" t="n">
        <v>0</v>
      </c>
      <c r="M16" s="25" t="n">
        <v>0</v>
      </c>
      <c r="N16" s="25" t="n">
        <v>0</v>
      </c>
      <c r="O16" s="25" t="n">
        <v>0</v>
      </c>
      <c r="P16" s="20">
        <f>SUM(D16:O16)</f>
        <v>0</v>
      </c>
    </row>
    <row r="17">
      <c r="A17" s="17" t="inlineStr">
        <is>
          <t>Lainojen lyhennykset</t>
        </is>
      </c>
      <c r="D17" s="25" t="n">
        <v>0</v>
      </c>
      <c r="E17" s="25" t="n">
        <v>0</v>
      </c>
      <c r="F17" s="25" t="n">
        <v>0</v>
      </c>
      <c r="G17" s="25" t="n">
        <v>0</v>
      </c>
      <c r="H17" s="25" t="n">
        <v>0</v>
      </c>
      <c r="I17" s="25" t="n">
        <v>0</v>
      </c>
      <c r="J17" s="25" t="n">
        <v>0</v>
      </c>
      <c r="K17" s="25" t="n">
        <v>0</v>
      </c>
      <c r="L17" s="25" t="n">
        <v>0</v>
      </c>
      <c r="M17" s="25" t="n">
        <v>0</v>
      </c>
      <c r="N17" s="25" t="n">
        <v>0</v>
      </c>
      <c r="O17" s="25" t="n">
        <v>0</v>
      </c>
      <c r="P17" s="20">
        <f>SUM(D17:O17)</f>
        <v>0</v>
      </c>
    </row>
    <row r="18">
      <c r="A18" s="17" t="inlineStr">
        <is>
          <t>Yksityisotot tai osingot</t>
        </is>
      </c>
      <c r="D18" s="19" t="n">
        <v>1600</v>
      </c>
      <c r="E18" s="19" t="n">
        <v>1600</v>
      </c>
      <c r="F18" s="19" t="n">
        <v>1600</v>
      </c>
      <c r="G18" s="19" t="n">
        <v>1600</v>
      </c>
      <c r="H18" s="19" t="n">
        <v>1600</v>
      </c>
      <c r="I18" s="19" t="n">
        <v>1600</v>
      </c>
      <c r="J18" s="19" t="n">
        <v>1600</v>
      </c>
      <c r="K18" s="19" t="n">
        <v>1600</v>
      </c>
      <c r="L18" s="19" t="n">
        <v>1600</v>
      </c>
      <c r="M18" s="19" t="n">
        <v>1600</v>
      </c>
      <c r="N18" s="19" t="n">
        <v>1600</v>
      </c>
      <c r="O18" s="19" t="n">
        <v>1600</v>
      </c>
      <c r="P18" s="20">
        <f>SUM(D18:O18)</f>
        <v>19200</v>
      </c>
    </row>
    <row r="19">
      <c r="A19" s="22" t="inlineStr">
        <is>
          <t>Rahaa ulos yhteensä</t>
        </is>
      </c>
      <c r="D19" s="23">
        <f>SUM(D13:D18)</f>
        <v>4211.25</v>
      </c>
      <c r="E19" s="23">
        <f>SUM(E13:E18)</f>
        <v>4111.25</v>
      </c>
      <c r="F19" s="23">
        <f>SUM(F13:F18)</f>
        <v>4085</v>
      </c>
      <c r="G19" s="23">
        <f>SUM(G13:G18)</f>
        <v>4212.5</v>
      </c>
      <c r="H19" s="23">
        <f>SUM(H13:H18)</f>
        <v>4391</v>
      </c>
      <c r="I19" s="23">
        <f>SUM(I13:I18)</f>
        <v>4391</v>
      </c>
      <c r="J19" s="23">
        <f>SUM(J13:J18)</f>
        <v>4467.5</v>
      </c>
      <c r="K19" s="23">
        <f>SUM(K13:K18)</f>
        <v>4289</v>
      </c>
      <c r="L19" s="23">
        <f>SUM(L13:L18)</f>
        <v>3702.5</v>
      </c>
      <c r="M19" s="23">
        <f>SUM(M13:M18)</f>
        <v>4212.5</v>
      </c>
      <c r="N19" s="23">
        <f>SUM(N13:N18)</f>
        <v>4467.5</v>
      </c>
      <c r="O19" s="23">
        <f>SUM(O13:O18)</f>
        <v>4544</v>
      </c>
      <c r="P19" s="20">
        <f>SUM(D19:O19)</f>
        <v>51085</v>
      </c>
    </row>
    <row r="21">
      <c r="A21" s="22" t="inlineStr">
        <is>
          <t>Kuukauden kassavirta</t>
        </is>
      </c>
      <c r="D21" s="24">
        <f>D11-D19</f>
        <v>-711.25</v>
      </c>
      <c r="E21" s="24">
        <f>E11-E19</f>
        <v>-346.25</v>
      </c>
      <c r="F21" s="24">
        <f>F11-F19</f>
        <v>307.5</v>
      </c>
      <c r="G21" s="24">
        <f>G11-G19</f>
        <v>1058.5</v>
      </c>
      <c r="H21" s="24">
        <f>H11-H19</f>
        <v>880</v>
      </c>
      <c r="I21" s="24">
        <f>I11-I19</f>
        <v>1256.5</v>
      </c>
      <c r="J21" s="24">
        <f>J11-J19</f>
        <v>301.5</v>
      </c>
      <c r="K21" s="24">
        <f>K11-K19</f>
        <v>-2406.5</v>
      </c>
      <c r="L21" s="24">
        <f>L11-L19</f>
        <v>690</v>
      </c>
      <c r="M21" s="24">
        <f>M11-M19</f>
        <v>1435</v>
      </c>
      <c r="N21" s="24">
        <f>N11-N19</f>
        <v>1556.5</v>
      </c>
      <c r="O21" s="24">
        <f>O11-O19</f>
        <v>1480</v>
      </c>
      <c r="P21" s="20">
        <f>SUM(D21:O21)</f>
        <v>5501.5</v>
      </c>
    </row>
    <row r="22">
      <c r="A22" s="22" t="inlineStr">
        <is>
          <t>Kassa kuun lopussa</t>
        </is>
      </c>
      <c r="D22" s="24">
        <f>D6+D21</f>
        <v>3288.75</v>
      </c>
      <c r="E22" s="24">
        <f>E6+E21</f>
        <v>2942.5</v>
      </c>
      <c r="F22" s="24">
        <f>F6+F21</f>
        <v>3250</v>
      </c>
      <c r="G22" s="24">
        <f>G6+G21</f>
        <v>4308.5</v>
      </c>
      <c r="H22" s="24">
        <f>H6+H21</f>
        <v>5188.5</v>
      </c>
      <c r="I22" s="24">
        <f>I6+I21</f>
        <v>6445</v>
      </c>
      <c r="J22" s="24">
        <f>J6+J21</f>
        <v>6746.5</v>
      </c>
      <c r="K22" s="24">
        <f>K6+K21</f>
        <v>4340</v>
      </c>
      <c r="L22" s="24">
        <f>L6+L21</f>
        <v>5030</v>
      </c>
      <c r="M22" s="24">
        <f>M6+M21</f>
        <v>6465</v>
      </c>
      <c r="N22" s="24">
        <f>N6+N21</f>
        <v>8021.5</v>
      </c>
      <c r="O22" s="24">
        <f>O6+O21</f>
        <v>9501.5</v>
      </c>
    </row>
    <row r="24">
      <c r="A24" s="6" t="inlineStr">
        <is>
          <t>Verovaraukset: rahaa, joka on tilillä mutta ei ole sinun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</row>
    <row r="25">
      <c r="A25" s="17" t="inlineStr">
        <is>
          <t>ALV-velka kuun lopussa (maksamatta)</t>
        </is>
      </c>
      <c r="D25" s="30">
        <f>IF(Oletukset!$B$8="Ei",0,Budjetti!D41+Oletukset!$B$13)</f>
        <v>1173.75</v>
      </c>
      <c r="E25" s="30">
        <f>IF(Oletukset!$B$8="Ei",0,Budjetti!E41+Budjetti!D41)</f>
        <v>1275</v>
      </c>
      <c r="F25" s="30">
        <f>IF(Oletukset!$B$8="Ei",0,Budjetti!F41+Budjetti!E41)</f>
        <v>1581</v>
      </c>
      <c r="G25" s="30">
        <f>IF(Oletukset!$B$8="Ei",0,Budjetti!G41+Budjetti!F41)</f>
        <v>1759.5</v>
      </c>
      <c r="H25" s="30">
        <f>IF(Oletukset!$B$8="Ei",0,Budjetti!H41+Budjetti!G41)</f>
        <v>1836</v>
      </c>
      <c r="I25" s="30">
        <f>IF(Oletukset!$B$8="Ei",0,Budjetti!I41+Budjetti!H41)</f>
        <v>1734</v>
      </c>
      <c r="J25" s="30">
        <f>IF(Oletukset!$B$8="Ei",0,Budjetti!J41+Budjetti!I41)</f>
        <v>969</v>
      </c>
      <c r="K25" s="30">
        <f>IF(Oletukset!$B$8="Ei",0,Budjetti!K41+Budjetti!J41)</f>
        <v>892.5</v>
      </c>
      <c r="L25" s="30">
        <f>IF(Oletukset!$B$8="Ei",0,Budjetti!L41+Budjetti!K41)</f>
        <v>1657.5</v>
      </c>
      <c r="M25" s="30">
        <f>IF(Oletukset!$B$8="Ei",0,Budjetti!M41+Budjetti!L41)</f>
        <v>1989</v>
      </c>
      <c r="N25" s="30">
        <f>IF(Oletukset!$B$8="Ei",0,Budjetti!N41+Budjetti!M41)</f>
        <v>2065.5</v>
      </c>
      <c r="O25" s="30">
        <f>IF(Oletukset!$B$8="Ei",0,Budjetti!O41+Budjetti!N41)</f>
        <v>1606.5</v>
      </c>
    </row>
    <row r="26">
      <c r="A26" s="17" t="inlineStr">
        <is>
          <t>Tulos vuoden alusta</t>
        </is>
      </c>
      <c r="D26" s="30">
        <f>SUM(Budjetti!$D$34:D34)</f>
        <v>1980</v>
      </c>
      <c r="E26" s="30">
        <f>SUM(Budjetti!$D$34:E34)</f>
        <v>4460</v>
      </c>
      <c r="F26" s="30">
        <f>SUM(Budjetti!$D$34:F34)</f>
        <v>7640</v>
      </c>
      <c r="G26" s="30">
        <f>SUM(Budjetti!$D$34:G34)</f>
        <v>10820</v>
      </c>
      <c r="H26" s="30">
        <f>SUM(Budjetti!$D$34:H34)</f>
        <v>14300</v>
      </c>
      <c r="I26" s="30">
        <f>SUM(Budjetti!$D$34:I34)</f>
        <v>17080</v>
      </c>
      <c r="J26" s="30">
        <f>SUM(Budjetti!$D$34:J34)</f>
        <v>17560</v>
      </c>
      <c r="K26" s="30">
        <f>SUM(Budjetti!$D$34:K34)</f>
        <v>20040</v>
      </c>
      <c r="L26" s="30">
        <f>SUM(Budjetti!$D$34:L34)</f>
        <v>23520</v>
      </c>
      <c r="M26" s="30">
        <f>SUM(Budjetti!$D$34:M34)</f>
        <v>27300</v>
      </c>
      <c r="N26" s="30">
        <f>SUM(Budjetti!$D$34:N34)</f>
        <v>31080</v>
      </c>
      <c r="O26" s="30">
        <f>SUM(Budjetti!$D$34:O34)</f>
        <v>33060</v>
      </c>
    </row>
    <row r="27">
      <c r="A27" s="17" t="inlineStr">
        <is>
          <t>Tuloveron arvio vuoden alusta</t>
        </is>
      </c>
      <c r="D27" s="30">
        <f>MAX(0,ROUND(D26*Oletukset!$B$15,0))</f>
        <v>495</v>
      </c>
      <c r="E27" s="30">
        <f>MAX(0,ROUND(E26*Oletukset!$B$15,0))</f>
        <v>1115</v>
      </c>
      <c r="F27" s="30">
        <f>MAX(0,ROUND(F26*Oletukset!$B$15,0))</f>
        <v>1910</v>
      </c>
      <c r="G27" s="30">
        <f>MAX(0,ROUND(G26*Oletukset!$B$15,0))</f>
        <v>2705</v>
      </c>
      <c r="H27" s="30">
        <f>MAX(0,ROUND(H26*Oletukset!$B$15,0))</f>
        <v>3575</v>
      </c>
      <c r="I27" s="30">
        <f>MAX(0,ROUND(I26*Oletukset!$B$15,0))</f>
        <v>4270</v>
      </c>
      <c r="J27" s="30">
        <f>MAX(0,ROUND(J26*Oletukset!$B$15,0))</f>
        <v>4390</v>
      </c>
      <c r="K27" s="30">
        <f>MAX(0,ROUND(K26*Oletukset!$B$15,0))</f>
        <v>5010</v>
      </c>
      <c r="L27" s="30">
        <f>MAX(0,ROUND(L26*Oletukset!$B$15,0))</f>
        <v>5880</v>
      </c>
      <c r="M27" s="30">
        <f>MAX(0,ROUND(M26*Oletukset!$B$15,0))</f>
        <v>6825</v>
      </c>
      <c r="N27" s="30">
        <f>MAX(0,ROUND(N26*Oletukset!$B$15,0))</f>
        <v>7770</v>
      </c>
      <c r="O27" s="30">
        <f>MAX(0,ROUND(O26*Oletukset!$B$15,0))</f>
        <v>8265</v>
      </c>
    </row>
    <row r="28">
      <c r="A28" s="17" t="inlineStr">
        <is>
          <t>Ennakkoveroja maksettu vuoden alusta</t>
        </is>
      </c>
      <c r="D28" s="30">
        <f>SUM($D$15:D15)</f>
        <v>700</v>
      </c>
      <c r="E28" s="30">
        <f>SUM($D$15:E15)</f>
        <v>1400</v>
      </c>
      <c r="F28" s="30">
        <f>SUM($D$15:F15)</f>
        <v>2100</v>
      </c>
      <c r="G28" s="30">
        <f>SUM($D$15:G15)</f>
        <v>2800</v>
      </c>
      <c r="H28" s="30">
        <f>SUM($D$15:H15)</f>
        <v>3500</v>
      </c>
      <c r="I28" s="30">
        <f>SUM($D$15:I15)</f>
        <v>4200</v>
      </c>
      <c r="J28" s="30">
        <f>SUM($D$15:J15)</f>
        <v>4900</v>
      </c>
      <c r="K28" s="30">
        <f>SUM($D$15:K15)</f>
        <v>5600</v>
      </c>
      <c r="L28" s="30">
        <f>SUM($D$15:L15)</f>
        <v>6300</v>
      </c>
      <c r="M28" s="30">
        <f>SUM($D$15:M15)</f>
        <v>7000</v>
      </c>
      <c r="N28" s="30">
        <f>SUM($D$15:N15)</f>
        <v>7700</v>
      </c>
      <c r="O28" s="30">
        <f>SUM($D$15:O15)</f>
        <v>8400</v>
      </c>
    </row>
    <row r="29">
      <c r="A29" s="17" t="inlineStr">
        <is>
          <t>Ennakkoveron vaje (+) tai ylijäämä (−)</t>
        </is>
      </c>
      <c r="D29" s="30">
        <f>D27-D28</f>
        <v>-205</v>
      </c>
      <c r="E29" s="30">
        <f>E27-E28</f>
        <v>-285</v>
      </c>
      <c r="F29" s="30">
        <f>F27-F28</f>
        <v>-190</v>
      </c>
      <c r="G29" s="30">
        <f>G27-G28</f>
        <v>-95</v>
      </c>
      <c r="H29" s="30">
        <f>H27-H28</f>
        <v>75</v>
      </c>
      <c r="I29" s="30">
        <f>I27-I28</f>
        <v>70</v>
      </c>
      <c r="J29" s="30">
        <f>J27-J28</f>
        <v>-510</v>
      </c>
      <c r="K29" s="30">
        <f>K27-K28</f>
        <v>-590</v>
      </c>
      <c r="L29" s="30">
        <f>L27-L28</f>
        <v>-420</v>
      </c>
      <c r="M29" s="30">
        <f>M27-M28</f>
        <v>-175</v>
      </c>
      <c r="N29" s="30">
        <f>N27-N28</f>
        <v>70</v>
      </c>
      <c r="O29" s="30">
        <f>O27-O28</f>
        <v>-135</v>
      </c>
    </row>
    <row r="30">
      <c r="A30" s="22" t="inlineStr">
        <is>
          <t>Varattava verotilille yhteensä</t>
        </is>
      </c>
      <c r="D30" s="23">
        <f>D25+MAX(0,D29)</f>
        <v>1173.75</v>
      </c>
      <c r="E30" s="23">
        <f>E25+MAX(0,E29)</f>
        <v>1275</v>
      </c>
      <c r="F30" s="23">
        <f>F25+MAX(0,F29)</f>
        <v>1581</v>
      </c>
      <c r="G30" s="23">
        <f>G25+MAX(0,G29)</f>
        <v>1759.5</v>
      </c>
      <c r="H30" s="23">
        <f>H25+MAX(0,H29)</f>
        <v>1911</v>
      </c>
      <c r="I30" s="23">
        <f>I25+MAX(0,I29)</f>
        <v>1804</v>
      </c>
      <c r="J30" s="23">
        <f>J25+MAX(0,J29)</f>
        <v>969</v>
      </c>
      <c r="K30" s="23">
        <f>K25+MAX(0,K29)</f>
        <v>892.5</v>
      </c>
      <c r="L30" s="23">
        <f>L25+MAX(0,L29)</f>
        <v>1657.5</v>
      </c>
      <c r="M30" s="23">
        <f>M25+MAX(0,M29)</f>
        <v>1989</v>
      </c>
      <c r="N30" s="23">
        <f>N25+MAX(0,N29)</f>
        <v>2135.5</v>
      </c>
      <c r="O30" s="23">
        <f>O25+MAX(0,O29)</f>
        <v>1606.5</v>
      </c>
    </row>
    <row r="32">
      <c r="A32" s="22" t="inlineStr">
        <is>
          <t>Vapaa kassa verovarausten jälkeen</t>
        </is>
      </c>
      <c r="D32" s="24">
        <f>D22-D30</f>
        <v>2115</v>
      </c>
      <c r="E32" s="24">
        <f>E22-E30</f>
        <v>1667.5</v>
      </c>
      <c r="F32" s="24">
        <f>F22-F30</f>
        <v>1669</v>
      </c>
      <c r="G32" s="24">
        <f>G22-G30</f>
        <v>2549</v>
      </c>
      <c r="H32" s="24">
        <f>H22-H30</f>
        <v>3277.5</v>
      </c>
      <c r="I32" s="24">
        <f>I22-I30</f>
        <v>4641</v>
      </c>
      <c r="J32" s="24">
        <f>J22-J30</f>
        <v>5777.5</v>
      </c>
      <c r="K32" s="24">
        <f>K22-K30</f>
        <v>3447.5</v>
      </c>
      <c r="L32" s="24">
        <f>L22-L30</f>
        <v>3372.5</v>
      </c>
      <c r="M32" s="24">
        <f>M22-M30</f>
        <v>4476</v>
      </c>
      <c r="N32" s="24">
        <f>N22-N30</f>
        <v>5886</v>
      </c>
      <c r="O32" s="24">
        <f>O22-O30</f>
        <v>7895</v>
      </c>
    </row>
    <row r="34">
      <c r="A34" s="2" t="inlineStr">
        <is>
          <t>Punainen vapaa kassa: rahaa on vähemmän kuin Oletukset-välilehdellä asettamasi alaraja. Siirrä yksityisottoja, hae ennakkoveron muutosta tai sovi maksuaikataulusta ajoissa.</t>
        </is>
      </c>
    </row>
    <row r="35">
      <c r="A35" s="2" t="inlineStr">
        <is>
          <t>Jos ennakkoveron vaje kasvaa, hae ennakkoveron korotusta OmaVerossa: lisäennakko ennen eräpäivää on halvempi kuin jäännösvero korkoineen.</t>
        </is>
      </c>
    </row>
  </sheetData>
  <conditionalFormatting sqref="D32:O32">
    <cfRule type="expression" priority="1" dxfId="0">
      <formula>D32&lt;Oletukset!$B$16</formula>
    </cfRule>
  </conditionalFormatting>
  <conditionalFormatting sqref="D22:O22">
    <cfRule type="expression" priority="2" dxfId="0">
      <formula>D22&lt;0</formula>
    </cfRule>
  </conditionalFormatting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Budjetti ja kassavirtaennuste</dc:title>
  <dcterms:created xmlns:dcterms="http://purl.org/dc/terms/" xmlns:xsi="http://www.w3.org/2001/XMLSchema-instance" xsi:type="dcterms:W3CDTF">2026-09-27T20:27:53Z</dcterms:created>
  <dcterms:modified xmlns:dcterms="http://purl.org/dc/terms/" xmlns:xsi="http://www.w3.org/2001/XMLSchema-instance" xsi:type="dcterms:W3CDTF">2026-09-27T20:27:53Z</dcterms:modified>
</cp:coreProperties>
</file>